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p\Documents\composite budget 2024\"/>
    </mc:Choice>
  </mc:AlternateContent>
  <xr:revisionPtr revIDLastSave="0" documentId="13_ncr:1000001_{B472CADC-9F7C-4D4A-B7B2-DE388BF8A3B6}" xr6:coauthVersionLast="47" xr6:coauthVersionMax="47" xr10:uidLastSave="{00000000-0000-0000-0000-000000000000}"/>
  <bookViews>
    <workbookView xWindow="0" yWindow="0" windowWidth="20490" windowHeight="7755" firstSheet="1" activeTab="1" xr2:uid="{00000000-000D-0000-FFFF-FFFF00000000}"/>
  </bookViews>
  <sheets>
    <sheet name="Expenditure" sheetId="1" state="hidden" r:id="rId1"/>
    <sheet name="2024 EXPENDITURE" sheetId="4" r:id="rId2"/>
    <sheet name=" 2024 REVENUE" sheetId="3" r:id="rId3"/>
    <sheet name="EXP. BREAK DOWN" sheetId="2" state="hidden" r:id="rId4"/>
    <sheet name="Sheet2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J8" i="3"/>
  <c r="I9" i="3"/>
  <c r="G9" i="3"/>
  <c r="J9" i="3"/>
  <c r="J10" i="3"/>
  <c r="J11" i="3"/>
  <c r="J12" i="3"/>
  <c r="J13" i="3"/>
  <c r="J14" i="3"/>
  <c r="J15" i="3"/>
  <c r="J16" i="3"/>
  <c r="I17" i="3"/>
  <c r="G17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I40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I53" i="3"/>
  <c r="G53" i="3"/>
  <c r="J53" i="3"/>
  <c r="J54" i="3"/>
  <c r="J55" i="3"/>
  <c r="J56" i="3"/>
  <c r="J57" i="3"/>
  <c r="J58" i="3"/>
  <c r="J59" i="3"/>
  <c r="J60" i="3"/>
  <c r="J61" i="3"/>
  <c r="J62" i="3"/>
  <c r="J63" i="3"/>
  <c r="I64" i="3"/>
  <c r="G64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I90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I112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I128" i="3"/>
  <c r="G128" i="3"/>
  <c r="J128" i="3"/>
  <c r="J129" i="3"/>
  <c r="J130" i="3"/>
  <c r="J131" i="3"/>
  <c r="J132" i="3"/>
  <c r="I133" i="3"/>
  <c r="G133" i="3"/>
  <c r="J133" i="3"/>
  <c r="J134" i="3"/>
  <c r="J135" i="3"/>
  <c r="J136" i="3"/>
  <c r="I137" i="3"/>
  <c r="J137" i="3"/>
  <c r="I138" i="3"/>
  <c r="G138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4" i="3"/>
  <c r="J165" i="3"/>
  <c r="J166" i="3"/>
  <c r="G167" i="3"/>
  <c r="J167" i="3"/>
  <c r="J168" i="3"/>
  <c r="I169" i="3"/>
  <c r="J169" i="3"/>
  <c r="G163" i="3"/>
  <c r="G170" i="3"/>
  <c r="J170" i="3"/>
  <c r="J172" i="3"/>
  <c r="J6" i="3"/>
  <c r="J5" i="3"/>
  <c r="O6" i="4"/>
  <c r="O165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6" i="4"/>
  <c r="O67" i="4"/>
  <c r="O68" i="4"/>
  <c r="O69" i="4"/>
  <c r="O70" i="4"/>
  <c r="O71" i="4"/>
  <c r="O72" i="4"/>
  <c r="O73" i="4"/>
  <c r="O74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90" i="4"/>
  <c r="O91" i="4"/>
  <c r="O92" i="4"/>
  <c r="O93" i="4"/>
  <c r="O94" i="4"/>
  <c r="O96" i="4"/>
  <c r="O97" i="4"/>
  <c r="O98" i="4"/>
  <c r="O99" i="4"/>
  <c r="O101" i="4"/>
  <c r="O102" i="4"/>
  <c r="O103" i="4"/>
  <c r="O105" i="4"/>
  <c r="O106" i="4"/>
  <c r="O107" i="4"/>
  <c r="O108" i="4"/>
  <c r="O109" i="4"/>
  <c r="O110" i="4"/>
  <c r="O112" i="4"/>
  <c r="O113" i="4"/>
  <c r="O114" i="4"/>
  <c r="O115" i="4"/>
  <c r="O116" i="4"/>
  <c r="O117" i="4"/>
  <c r="O118" i="4"/>
  <c r="O119" i="4"/>
  <c r="O121" i="4"/>
  <c r="O122" i="4"/>
  <c r="O123" i="4"/>
  <c r="O124" i="4"/>
  <c r="O125" i="4"/>
  <c r="O126" i="4"/>
  <c r="O128" i="4"/>
  <c r="O129" i="4"/>
  <c r="O130" i="4"/>
  <c r="O131" i="4"/>
  <c r="O133" i="4"/>
  <c r="O134" i="4"/>
  <c r="O135" i="4"/>
  <c r="O136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8" i="4"/>
  <c r="O159" i="4"/>
  <c r="O160" i="4"/>
  <c r="O161" i="4"/>
  <c r="O162" i="4"/>
  <c r="O163" i="4"/>
  <c r="O164" i="4"/>
  <c r="O166" i="4"/>
  <c r="O167" i="4"/>
  <c r="O168" i="4"/>
  <c r="O170" i="4"/>
  <c r="O171" i="4"/>
  <c r="O172" i="4"/>
  <c r="O173" i="4"/>
  <c r="O174" i="4"/>
  <c r="O175" i="4"/>
  <c r="O176" i="4"/>
  <c r="O177" i="4"/>
  <c r="O179" i="4"/>
  <c r="O180" i="4"/>
  <c r="O181" i="4"/>
  <c r="O182" i="4"/>
  <c r="O183" i="4"/>
  <c r="O185" i="4"/>
  <c r="O186" i="4"/>
  <c r="O187" i="4"/>
  <c r="O189" i="4"/>
  <c r="O190" i="4"/>
  <c r="O192" i="4"/>
  <c r="O193" i="4"/>
  <c r="O194" i="4"/>
  <c r="O195" i="4"/>
  <c r="O196" i="4"/>
  <c r="O197" i="4"/>
  <c r="O198" i="4"/>
  <c r="O200" i="4"/>
  <c r="O201" i="4"/>
  <c r="O202" i="4"/>
  <c r="O203" i="4"/>
  <c r="O204" i="4"/>
  <c r="O206" i="4"/>
  <c r="O207" i="4"/>
  <c r="O208" i="4"/>
  <c r="O209" i="4"/>
  <c r="O210" i="4"/>
  <c r="O211" i="4"/>
  <c r="O213" i="4"/>
  <c r="O214" i="4"/>
  <c r="O216" i="4"/>
  <c r="O217" i="4"/>
  <c r="O218" i="4"/>
  <c r="O220" i="4"/>
  <c r="O221" i="4"/>
  <c r="O223" i="4"/>
  <c r="O224" i="4"/>
  <c r="O225" i="4"/>
  <c r="O226" i="4"/>
  <c r="O227" i="4"/>
  <c r="O228" i="4"/>
  <c r="O230" i="4"/>
  <c r="O231" i="4"/>
  <c r="O232" i="4"/>
  <c r="O234" i="4"/>
  <c r="O235" i="4"/>
  <c r="O236" i="4"/>
  <c r="O237" i="4"/>
  <c r="O238" i="4"/>
  <c r="O240" i="4"/>
  <c r="O241" i="4"/>
  <c r="O242" i="4"/>
  <c r="O243" i="4"/>
  <c r="O244" i="4"/>
  <c r="O246" i="4"/>
  <c r="O247" i="4"/>
  <c r="O248" i="4"/>
  <c r="O249" i="4"/>
  <c r="O250" i="4"/>
  <c r="O251" i="4"/>
  <c r="O253" i="4"/>
  <c r="O254" i="4"/>
  <c r="O255" i="4"/>
  <c r="O256" i="4"/>
  <c r="O257" i="4"/>
  <c r="O258" i="4"/>
  <c r="O260" i="4"/>
  <c r="O261" i="4"/>
  <c r="O262" i="4"/>
  <c r="O263" i="4"/>
  <c r="O265" i="4"/>
  <c r="O266" i="4"/>
  <c r="O267" i="4"/>
  <c r="O268" i="4"/>
  <c r="O270" i="4"/>
  <c r="O271" i="4"/>
  <c r="O272" i="4"/>
  <c r="O273" i="4"/>
  <c r="O274" i="4"/>
  <c r="O276" i="4"/>
  <c r="O277" i="4"/>
  <c r="O278" i="4"/>
  <c r="O280" i="4"/>
  <c r="O281" i="4"/>
  <c r="O282" i="4"/>
  <c r="O283" i="4"/>
  <c r="O284" i="4"/>
  <c r="O285" i="4"/>
  <c r="O286" i="4"/>
  <c r="O288" i="4"/>
  <c r="O289" i="4"/>
  <c r="O290" i="4"/>
  <c r="O291" i="4"/>
  <c r="O292" i="4"/>
  <c r="O293" i="4"/>
  <c r="O295" i="4"/>
  <c r="O296" i="4"/>
  <c r="O297" i="4"/>
  <c r="O298" i="4"/>
  <c r="O299" i="4"/>
  <c r="O301" i="4"/>
  <c r="O302" i="4"/>
  <c r="O303" i="4"/>
  <c r="O304" i="4"/>
  <c r="O305" i="4"/>
  <c r="O307" i="4"/>
  <c r="O308" i="4"/>
  <c r="O310" i="4"/>
  <c r="O311" i="4"/>
  <c r="O312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5" i="4"/>
  <c r="O7" i="4"/>
  <c r="N331" i="4"/>
  <c r="N313" i="4"/>
  <c r="O313" i="4"/>
  <c r="N309" i="4"/>
  <c r="O309" i="4"/>
  <c r="N306" i="4"/>
  <c r="O306" i="4"/>
  <c r="N300" i="4"/>
  <c r="O300" i="4"/>
  <c r="N294" i="4"/>
  <c r="O294" i="4"/>
  <c r="N287" i="4"/>
  <c r="O287" i="4"/>
  <c r="N279" i="4"/>
  <c r="O279" i="4"/>
  <c r="N275" i="4"/>
  <c r="O275" i="4"/>
  <c r="N269" i="4"/>
  <c r="O269" i="4"/>
  <c r="N264" i="4"/>
  <c r="N259" i="4"/>
  <c r="N252" i="4"/>
  <c r="N245" i="4"/>
  <c r="O245" i="4"/>
  <c r="N239" i="4"/>
  <c r="O239" i="4"/>
  <c r="N233" i="4"/>
  <c r="N229" i="4"/>
  <c r="N219" i="4"/>
  <c r="N222" i="4"/>
  <c r="N215" i="4"/>
  <c r="N212" i="4"/>
  <c r="N205" i="4"/>
  <c r="N199" i="4"/>
  <c r="N191" i="4"/>
  <c r="N184" i="4"/>
  <c r="N178" i="4"/>
  <c r="N169" i="4"/>
  <c r="M7" i="4"/>
  <c r="M8" i="4"/>
  <c r="M9" i="4"/>
  <c r="M10" i="4"/>
  <c r="M11" i="4"/>
  <c r="M12" i="4"/>
  <c r="M13" i="4"/>
  <c r="M14" i="4"/>
  <c r="M15" i="4"/>
  <c r="M17" i="4"/>
  <c r="M18" i="4"/>
  <c r="M19" i="4"/>
  <c r="M20" i="4"/>
  <c r="M35" i="4"/>
  <c r="M36" i="4"/>
  <c r="M37" i="4"/>
  <c r="M38" i="4"/>
  <c r="M39" i="4"/>
  <c r="M40" i="4"/>
  <c r="M41" i="4"/>
  <c r="M42" i="4"/>
  <c r="M43" i="4"/>
  <c r="M59" i="4"/>
  <c r="M60" i="4"/>
  <c r="M61" i="4"/>
  <c r="M62" i="4"/>
  <c r="M63" i="4"/>
  <c r="M64" i="4"/>
  <c r="M68" i="4"/>
  <c r="M69" i="4"/>
  <c r="M70" i="4"/>
  <c r="M71" i="4"/>
  <c r="M73" i="4"/>
  <c r="M74" i="4"/>
  <c r="M87" i="4"/>
  <c r="M88" i="4"/>
  <c r="M92" i="4"/>
  <c r="M93" i="4"/>
  <c r="M94" i="4"/>
  <c r="M97" i="4"/>
  <c r="M98" i="4"/>
  <c r="M99" i="4"/>
  <c r="M107" i="4"/>
  <c r="M108" i="4"/>
  <c r="M109" i="4"/>
  <c r="M110" i="4"/>
  <c r="M118" i="4"/>
  <c r="M119" i="4"/>
  <c r="M131" i="4"/>
  <c r="M141" i="4"/>
  <c r="M166" i="4"/>
  <c r="M167" i="4"/>
  <c r="M168" i="4"/>
  <c r="M172" i="4"/>
  <c r="M173" i="4"/>
  <c r="M174" i="4"/>
  <c r="M175" i="4"/>
  <c r="M176" i="4"/>
  <c r="M177" i="4"/>
  <c r="M181" i="4"/>
  <c r="M182" i="4"/>
  <c r="M183" i="4"/>
  <c r="M189" i="4"/>
  <c r="M190" i="4"/>
  <c r="M194" i="4"/>
  <c r="M195" i="4"/>
  <c r="M197" i="4"/>
  <c r="M198" i="4"/>
  <c r="M202" i="4"/>
  <c r="M203" i="4"/>
  <c r="M204" i="4"/>
  <c r="M208" i="4"/>
  <c r="M209" i="4"/>
  <c r="M210" i="4"/>
  <c r="M211" i="4"/>
  <c r="M214" i="4"/>
  <c r="M217" i="4"/>
  <c r="M218" i="4"/>
  <c r="M220" i="4"/>
  <c r="M221" i="4"/>
  <c r="M224" i="4"/>
  <c r="M225" i="4"/>
  <c r="M227" i="4"/>
  <c r="M228" i="4"/>
  <c r="M231" i="4"/>
  <c r="M232" i="4"/>
  <c r="M236" i="4"/>
  <c r="M237" i="4"/>
  <c r="M238" i="4"/>
  <c r="M239" i="4"/>
  <c r="M242" i="4"/>
  <c r="M243" i="4"/>
  <c r="M244" i="4"/>
  <c r="M245" i="4"/>
  <c r="M247" i="4"/>
  <c r="M248" i="4"/>
  <c r="M249" i="4"/>
  <c r="M250" i="4"/>
  <c r="M251" i="4"/>
  <c r="M256" i="4"/>
  <c r="M257" i="4"/>
  <c r="M258" i="4"/>
  <c r="M262" i="4"/>
  <c r="M263" i="4"/>
  <c r="M267" i="4"/>
  <c r="M268" i="4"/>
  <c r="M269" i="4"/>
  <c r="M272" i="4"/>
  <c r="M273" i="4"/>
  <c r="M274" i="4"/>
  <c r="M282" i="4"/>
  <c r="M283" i="4"/>
  <c r="M284" i="4"/>
  <c r="M285" i="4"/>
  <c r="M286" i="4"/>
  <c r="M290" i="4"/>
  <c r="M291" i="4"/>
  <c r="M292" i="4"/>
  <c r="M293" i="4"/>
  <c r="M303" i="4"/>
  <c r="M304" i="4"/>
  <c r="M305" i="4"/>
  <c r="M311" i="4"/>
  <c r="M312" i="4"/>
  <c r="M321" i="4"/>
  <c r="M322" i="4"/>
  <c r="M323" i="4"/>
  <c r="M324" i="4"/>
  <c r="M325" i="4"/>
  <c r="M326" i="4"/>
  <c r="M327" i="4"/>
  <c r="M328" i="4"/>
  <c r="M6" i="4"/>
  <c r="H149" i="3"/>
  <c r="H150" i="3"/>
  <c r="H151" i="3"/>
  <c r="H152" i="3"/>
  <c r="H154" i="3"/>
  <c r="H155" i="3"/>
  <c r="H156" i="3"/>
  <c r="H157" i="3"/>
  <c r="H158" i="3"/>
  <c r="H159" i="3"/>
  <c r="H160" i="3"/>
  <c r="H161" i="3"/>
  <c r="F163" i="3"/>
  <c r="H163" i="3"/>
  <c r="H166" i="3"/>
  <c r="H167" i="3"/>
  <c r="H168" i="3"/>
  <c r="H169" i="3"/>
  <c r="F133" i="3"/>
  <c r="F128" i="3"/>
  <c r="F112" i="3"/>
  <c r="F90" i="3"/>
  <c r="D64" i="3"/>
  <c r="D53" i="3"/>
  <c r="F40" i="3"/>
  <c r="D17" i="3"/>
  <c r="D9" i="3"/>
  <c r="F138" i="3"/>
  <c r="F170" i="3"/>
  <c r="H170" i="3"/>
  <c r="F171" i="3"/>
  <c r="H171" i="3"/>
  <c r="H148" i="3"/>
  <c r="H7" i="3"/>
  <c r="F9" i="3"/>
  <c r="H9" i="3"/>
  <c r="H12" i="3"/>
  <c r="H13" i="3"/>
  <c r="H14" i="3"/>
  <c r="H15" i="3"/>
  <c r="H16" i="3"/>
  <c r="F17" i="3"/>
  <c r="H17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4" i="3"/>
  <c r="H45" i="3"/>
  <c r="H46" i="3"/>
  <c r="H47" i="3"/>
  <c r="H48" i="3"/>
  <c r="H49" i="3"/>
  <c r="H50" i="3"/>
  <c r="H51" i="3"/>
  <c r="H52" i="3"/>
  <c r="F53" i="3"/>
  <c r="H53" i="3"/>
  <c r="F54" i="3"/>
  <c r="H54" i="3"/>
  <c r="H63" i="3"/>
  <c r="H64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12" i="3"/>
  <c r="H121" i="3"/>
  <c r="H122" i="3"/>
  <c r="H123" i="3"/>
  <c r="H124" i="3"/>
  <c r="H125" i="3"/>
  <c r="H126" i="3"/>
  <c r="H127" i="3"/>
  <c r="H128" i="3"/>
  <c r="H132" i="3"/>
  <c r="H133" i="3"/>
  <c r="H135" i="3"/>
  <c r="H136" i="3"/>
  <c r="H137" i="3"/>
  <c r="H138" i="3"/>
  <c r="H6" i="3"/>
  <c r="H5" i="3"/>
  <c r="N89" i="4"/>
  <c r="N157" i="4"/>
  <c r="N132" i="4"/>
  <c r="O132" i="4"/>
  <c r="N127" i="4"/>
  <c r="O127" i="4"/>
  <c r="N120" i="4"/>
  <c r="O120" i="4"/>
  <c r="N111" i="4"/>
  <c r="N104" i="4"/>
  <c r="O104" i="4"/>
  <c r="N100" i="4"/>
  <c r="O100" i="4"/>
  <c r="N95" i="4"/>
  <c r="O95" i="4"/>
  <c r="N75" i="4"/>
  <c r="O75" i="4"/>
  <c r="N65" i="4"/>
  <c r="O65" i="4"/>
  <c r="N44" i="4"/>
  <c r="N21" i="4"/>
  <c r="I163" i="3"/>
  <c r="I171" i="3"/>
  <c r="J171" i="3"/>
  <c r="J163" i="3"/>
  <c r="N314" i="4"/>
  <c r="O219" i="4"/>
  <c r="N137" i="4"/>
  <c r="O137" i="4"/>
  <c r="L111" i="4"/>
  <c r="O111" i="4"/>
  <c r="L44" i="4"/>
  <c r="O44" i="4"/>
  <c r="L21" i="4"/>
  <c r="O21" i="4"/>
  <c r="L89" i="4"/>
  <c r="L331" i="4"/>
  <c r="O331" i="4"/>
  <c r="L222" i="4"/>
  <c r="L264" i="4"/>
  <c r="O264" i="4"/>
  <c r="M222" i="4"/>
  <c r="O222" i="4"/>
  <c r="O89" i="4"/>
  <c r="L259" i="4"/>
  <c r="L252" i="4"/>
  <c r="O252" i="4"/>
  <c r="L233" i="4"/>
  <c r="O233" i="4"/>
  <c r="L229" i="4"/>
  <c r="O229" i="4"/>
  <c r="L215" i="4"/>
  <c r="O215" i="4"/>
  <c r="L212" i="4"/>
  <c r="O212" i="4"/>
  <c r="L205" i="4"/>
  <c r="L199" i="4"/>
  <c r="O199" i="4"/>
  <c r="L191" i="4"/>
  <c r="O191" i="4"/>
  <c r="L184" i="4"/>
  <c r="O184" i="4"/>
  <c r="L178" i="4"/>
  <c r="O178" i="4"/>
  <c r="L169" i="4"/>
  <c r="O169" i="4"/>
  <c r="M205" i="4"/>
  <c r="O205" i="4"/>
  <c r="M157" i="4"/>
  <c r="O157" i="4"/>
  <c r="M259" i="4"/>
  <c r="O259" i="4"/>
  <c r="L314" i="4"/>
  <c r="O314" i="4"/>
  <c r="G219" i="4"/>
  <c r="M219" i="4"/>
  <c r="G226" i="4"/>
  <c r="M226" i="4"/>
  <c r="G196" i="4"/>
  <c r="M196" i="4"/>
  <c r="L354" i="4"/>
  <c r="O354" i="4"/>
  <c r="L181" i="3"/>
  <c r="J62" i="4"/>
  <c r="G132" i="4"/>
  <c r="M132" i="4"/>
  <c r="E9" i="3"/>
  <c r="E112" i="3"/>
  <c r="E90" i="3"/>
  <c r="D133" i="3"/>
  <c r="D128" i="3"/>
  <c r="D112" i="3"/>
  <c r="D90" i="3"/>
  <c r="D40" i="3"/>
  <c r="G21" i="4"/>
  <c r="M21" i="4"/>
  <c r="G44" i="4"/>
  <c r="M44" i="4"/>
  <c r="G65" i="4"/>
  <c r="M65" i="4"/>
  <c r="G111" i="4"/>
  <c r="M111" i="4"/>
  <c r="G100" i="4"/>
  <c r="M100" i="4"/>
  <c r="G104" i="4"/>
  <c r="G95" i="4"/>
  <c r="M95" i="4"/>
  <c r="G120" i="4"/>
  <c r="M120" i="4"/>
  <c r="G331" i="4"/>
  <c r="M331" i="4"/>
  <c r="G178" i="4"/>
  <c r="M178" i="4"/>
  <c r="G264" i="4"/>
  <c r="M264" i="4"/>
  <c r="G233" i="4"/>
  <c r="M233" i="4"/>
  <c r="F233" i="4"/>
  <c r="G229" i="4"/>
  <c r="M229" i="4"/>
  <c r="F229" i="4"/>
  <c r="F222" i="4"/>
  <c r="G215" i="4"/>
  <c r="M215" i="4"/>
  <c r="G169" i="4"/>
  <c r="M169" i="4"/>
  <c r="G306" i="4"/>
  <c r="M306" i="4"/>
  <c r="G294" i="4"/>
  <c r="M294" i="4"/>
  <c r="G287" i="4"/>
  <c r="M287" i="4"/>
  <c r="G275" i="4"/>
  <c r="M275" i="4"/>
  <c r="G252" i="4"/>
  <c r="M252" i="4"/>
  <c r="F169" i="4"/>
  <c r="G212" i="4"/>
  <c r="M212" i="4"/>
  <c r="G89" i="4"/>
  <c r="M89" i="4"/>
  <c r="J86" i="4"/>
  <c r="G75" i="4"/>
  <c r="M75" i="4"/>
  <c r="I16" i="4"/>
  <c r="I18" i="4"/>
  <c r="H29" i="6"/>
  <c r="G29" i="6"/>
  <c r="I28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2" i="6"/>
  <c r="I23" i="6"/>
  <c r="I24" i="6"/>
  <c r="I25" i="6"/>
  <c r="I26" i="6"/>
  <c r="I27" i="6"/>
  <c r="I2" i="6"/>
  <c r="I29" i="6"/>
  <c r="D138" i="3"/>
  <c r="G137" i="4"/>
  <c r="M137" i="4"/>
  <c r="G313" i="4"/>
  <c r="M313" i="4"/>
  <c r="I137" i="4"/>
  <c r="G199" i="4"/>
  <c r="M199" i="4"/>
  <c r="G191" i="4"/>
  <c r="M191" i="4"/>
  <c r="G184" i="4"/>
  <c r="M184" i="4"/>
  <c r="G314" i="4"/>
  <c r="F313" i="4"/>
  <c r="F212" i="4"/>
  <c r="F205" i="4"/>
  <c r="F199" i="4"/>
  <c r="F191" i="4"/>
  <c r="F184" i="4"/>
  <c r="F178" i="4"/>
  <c r="G354" i="4"/>
  <c r="M354" i="4"/>
  <c r="M314" i="4"/>
  <c r="F353" i="4"/>
  <c r="F331" i="4"/>
  <c r="K341" i="4"/>
  <c r="F132" i="4"/>
  <c r="F127" i="4"/>
  <c r="F120" i="4"/>
  <c r="F111" i="4"/>
  <c r="F104" i="4"/>
  <c r="F100" i="4"/>
  <c r="F95" i="4"/>
  <c r="F88" i="4"/>
  <c r="F69" i="4"/>
  <c r="F75" i="4"/>
  <c r="F65" i="4"/>
  <c r="F35" i="4"/>
  <c r="F44" i="4"/>
  <c r="F18" i="4"/>
  <c r="F89" i="4"/>
  <c r="F137" i="4"/>
  <c r="K86" i="4"/>
  <c r="K88" i="4"/>
  <c r="D152" i="3"/>
  <c r="D150" i="3"/>
  <c r="D163" i="3"/>
  <c r="E256" i="1"/>
  <c r="E233" i="1"/>
  <c r="J232" i="1"/>
  <c r="E218" i="1"/>
  <c r="E139" i="1"/>
  <c r="E136" i="1"/>
  <c r="E130" i="1"/>
  <c r="E120" i="1"/>
  <c r="E114" i="1"/>
  <c r="E110" i="1"/>
  <c r="E104" i="1"/>
  <c r="E94" i="1"/>
  <c r="E97" i="1"/>
  <c r="E78" i="1"/>
  <c r="E85" i="1"/>
  <c r="E75" i="1"/>
  <c r="E35" i="1"/>
  <c r="E47" i="1"/>
  <c r="E21" i="1"/>
  <c r="E20" i="1"/>
  <c r="E24" i="1"/>
  <c r="E144" i="1"/>
  <c r="E257" i="1"/>
</calcChain>
</file>

<file path=xl/sharedStrings.xml><?xml version="1.0" encoding="utf-8"?>
<sst xmlns="http://schemas.openxmlformats.org/spreadsheetml/2006/main" count="1484" uniqueCount="496">
  <si>
    <t>DACF</t>
  </si>
  <si>
    <t>S/NO.</t>
  </si>
  <si>
    <t>PROJECT DESCRIPTION</t>
  </si>
  <si>
    <t>LOCATION</t>
  </si>
  <si>
    <t>PROJECT STATUS</t>
  </si>
  <si>
    <t>YEAR 2023 ALLOCATION</t>
  </si>
  <si>
    <t>CENTRAL ADMIN</t>
  </si>
  <si>
    <t>Rent office accommodation for Decentralised Departments</t>
  </si>
  <si>
    <t>AMMA</t>
  </si>
  <si>
    <t>NEW</t>
  </si>
  <si>
    <t xml:space="preserve">Build capacity of  Staff and Assembly members at the National and Municipal level </t>
  </si>
  <si>
    <t>NATIONAL/ MUNICIPAL</t>
  </si>
  <si>
    <t>Organize Town Hall Metings</t>
  </si>
  <si>
    <t>MUNICIPALITY</t>
  </si>
  <si>
    <t xml:space="preserve">Set aside funds to Support  Cultural Development </t>
  </si>
  <si>
    <t xml:space="preserve">Celebrate  National  Days </t>
  </si>
  <si>
    <t xml:space="preserve">Monitoring and Evaluaton of projects/programmes </t>
  </si>
  <si>
    <t>Commissioning of Projects</t>
  </si>
  <si>
    <t>Procure office equipments and Furniture</t>
  </si>
  <si>
    <t>Procurement of Stationery</t>
  </si>
  <si>
    <t>Furnishing of various offices</t>
  </si>
  <si>
    <t>ASOKORE MAMPONG</t>
  </si>
  <si>
    <t>Set aside funds for the payment of NALAG dues</t>
  </si>
  <si>
    <t>Printing of office materials</t>
  </si>
  <si>
    <t>Utilities</t>
  </si>
  <si>
    <t>ON-GOING</t>
  </si>
  <si>
    <t>SUB TOTAL</t>
  </si>
  <si>
    <t>\</t>
  </si>
  <si>
    <t>Allocation for Sub Structures (2%)</t>
  </si>
  <si>
    <t>Allocate funds to support Self-Help Community- Initiated Projects/Donations (5%)</t>
  </si>
  <si>
    <t>APPROVED COMPOSITE BUDGET ESTIMATES - ASOKORE MAMPONG M/A</t>
  </si>
  <si>
    <t>EDUCATION</t>
  </si>
  <si>
    <t>Set aside Municipal Education Fund to support educational activities (2%)</t>
  </si>
  <si>
    <t xml:space="preserve">Construction of 1NO.6-unit groundfloor block </t>
  </si>
  <si>
    <t>ADUKROM</t>
  </si>
  <si>
    <t>ONGOING</t>
  </si>
  <si>
    <t>Construction of 1NO.6-unit groundfloor block Phase 1</t>
  </si>
  <si>
    <t>Construction of 1NO.6-unit classroom block Phase 2</t>
  </si>
  <si>
    <t>Construction of 1NO. 6-unit classroom block at Sakafia SHS (Ground floor)</t>
  </si>
  <si>
    <t>SAWABA</t>
  </si>
  <si>
    <t>Continuation of Admin Block(KUMACA)</t>
  </si>
  <si>
    <t>Procurement of 1,000 mono Desk</t>
  </si>
  <si>
    <t>Construction of 300m block Fencewall</t>
  </si>
  <si>
    <t>PARKOSO</t>
  </si>
  <si>
    <t>0n-going</t>
  </si>
  <si>
    <t>Support for Sports Activities</t>
  </si>
  <si>
    <t>Construction of 1N0. 4Unit Pavilion</t>
  </si>
  <si>
    <t>PARKOSO S.H.S.</t>
  </si>
  <si>
    <t>construction of ICT Center ( Phase 1)</t>
  </si>
  <si>
    <t>Completion of Tech. &amp; Vocational Training Center Phase 2</t>
  </si>
  <si>
    <t>PAGE 2</t>
  </si>
  <si>
    <t>APPROVED 2023 COMPOSITE BUDGET ESTIMATES - ASOKORE MAMPONG M/A</t>
  </si>
  <si>
    <t>WORKS</t>
  </si>
  <si>
    <t>Completion of MCD'S Bungalow</t>
  </si>
  <si>
    <t>Completion of MCE'S Bungalow (Phase 1)</t>
  </si>
  <si>
    <t>on-going</t>
  </si>
  <si>
    <t>Construction of 530 fence wall &amp; security post</t>
  </si>
  <si>
    <t>Continuation 1 NO. 2-Bedroom Semi-detached Quarters for Assembly staff</t>
  </si>
  <si>
    <t>Completion of Fire Station</t>
  </si>
  <si>
    <t>Completion of Municipal Magistrate Court</t>
  </si>
  <si>
    <t>Completion Of Administration Block (OLD)</t>
  </si>
  <si>
    <t>Repair and maintenance of streetlights</t>
  </si>
  <si>
    <t>Support to extend Pipe-borne water</t>
  </si>
  <si>
    <t>Construction of 310- meter block fence wall with security post at MCE Residence</t>
  </si>
  <si>
    <t>construction of 270  Meter  Block Fence Wall at MCD bungalow and staff quarters</t>
  </si>
  <si>
    <t>Renovation of Assembly Building</t>
  </si>
  <si>
    <t>Health</t>
  </si>
  <si>
    <t>Completion of Health center</t>
  </si>
  <si>
    <t>ASABI</t>
  </si>
  <si>
    <t>Undertake Malaria Control Programme (0.5%)</t>
  </si>
  <si>
    <t>Undertake National Immunization Programme</t>
  </si>
  <si>
    <t>Undertake HIV/AIDS Programme (0.5%)</t>
  </si>
  <si>
    <t>Funds for Covid - 19 releive support</t>
  </si>
  <si>
    <t>ENVIRONMENTAL HEALTH</t>
  </si>
  <si>
    <t>Set aside funds for Sanitation Improvement/waste management</t>
  </si>
  <si>
    <t>Set aside funds for Fumigation</t>
  </si>
  <si>
    <t>PAGE 3</t>
  </si>
  <si>
    <t>Social Welfare&amp; Comm. Dev't</t>
  </si>
  <si>
    <t>Support the vulnerable and marginalized (elderly, children, women)</t>
  </si>
  <si>
    <t>Set aside Funds for People With Disability (3%)</t>
  </si>
  <si>
    <t>Child Protection Activities</t>
  </si>
  <si>
    <t>Organise 4 Community Durbar on Child welfare issues</t>
  </si>
  <si>
    <t>URBAN ROADS</t>
  </si>
  <si>
    <t>Routine Maintenance works</t>
  </si>
  <si>
    <t>Dredging &amp; Desilting works of minor streams</t>
  </si>
  <si>
    <t>Dredging of Sisala stream</t>
  </si>
  <si>
    <t>Sawaba</t>
  </si>
  <si>
    <t>Grading/Pothole Works along Roads</t>
  </si>
  <si>
    <t>Drainage Improvement Works</t>
  </si>
  <si>
    <t>Sub total</t>
  </si>
  <si>
    <t>NADMO</t>
  </si>
  <si>
    <t xml:space="preserve"> Public Education on disaster management</t>
  </si>
  <si>
    <t>Provide relief items to disaster victims</t>
  </si>
  <si>
    <t>Support to Security services</t>
  </si>
  <si>
    <t xml:space="preserve">Training for NADMO staff </t>
  </si>
  <si>
    <t>TRANSPORT</t>
  </si>
  <si>
    <t>Repair and maintain  official vehicles</t>
  </si>
  <si>
    <t>Insurance of Eight (8) official vehicle</t>
  </si>
  <si>
    <t>PHYSICAL PLANNING</t>
  </si>
  <si>
    <t xml:space="preserve">Carry out Street naming /House numbering exercise </t>
  </si>
  <si>
    <t>Local Plan Preparation</t>
  </si>
  <si>
    <t>Organise Monthly Special Planning &amp; Tech. Committee Meetings</t>
  </si>
  <si>
    <t>Conduct Field Inspection</t>
  </si>
  <si>
    <t>PAGE 4</t>
  </si>
  <si>
    <t>FINANCE</t>
  </si>
  <si>
    <t>Gazetting of Fee-Fixing</t>
  </si>
  <si>
    <t>Allocate funds for the preparation of 2023-2025 Composite Budget Estimates and Annual Action plan</t>
  </si>
  <si>
    <t>Submission of Financial Returns</t>
  </si>
  <si>
    <t>BAC</t>
  </si>
  <si>
    <t>Undertake 50 business counselling per quarter</t>
  </si>
  <si>
    <t xml:space="preserve">Facilitate the conduct of NVTI Examination </t>
  </si>
  <si>
    <t>Facilitate Registration of Businesses</t>
  </si>
  <si>
    <t>Facilitate the Completion of 1D1F</t>
  </si>
  <si>
    <t>AGRIC</t>
  </si>
  <si>
    <t>Celebrate National Farmers Day</t>
  </si>
  <si>
    <t>TOTAL DACF</t>
  </si>
  <si>
    <t>DACF (MP'S)</t>
  </si>
  <si>
    <t>PAGE 5</t>
  </si>
  <si>
    <t>APPROVED 2022 COMPOSITE BUDGET ESTIMATES - ASOKORE MAMPONG M/A</t>
  </si>
  <si>
    <t>DDF</t>
  </si>
  <si>
    <t>YEAR 2023ALLOCATION</t>
  </si>
  <si>
    <t>Construction of 1 NO. 2 Bedroom semi-detached Bungalow for Health Staff</t>
  </si>
  <si>
    <t>ON- GOING</t>
  </si>
  <si>
    <t>Capacity Building grants (Trainning of Staff &amp; Assemly Members)</t>
  </si>
  <si>
    <t>completion of health center  and nurses quarter</t>
  </si>
  <si>
    <t>construction  of 1 No.  2 Bedroom Semi Detached  Bungalow for education staff</t>
  </si>
  <si>
    <t>completion of Technical and Vocational  Training center</t>
  </si>
  <si>
    <t>TOTAL DDF</t>
  </si>
  <si>
    <t>DPAT 5 ALLOCATION FOR 2023</t>
  </si>
  <si>
    <t>PAGE 6</t>
  </si>
  <si>
    <t>NON ESTABLISED POST</t>
  </si>
  <si>
    <t>OTHER ALLOWANCES</t>
  </si>
  <si>
    <t>NATIONAL PENSION CONTRIBUTION</t>
  </si>
  <si>
    <t>MATERIALS - OFFICE SUPPLY</t>
  </si>
  <si>
    <t>UTILITIES</t>
  </si>
  <si>
    <t>GENERAL CLEANING</t>
  </si>
  <si>
    <t xml:space="preserve">RENTALS </t>
  </si>
  <si>
    <t>TRAVEL AND TRANSPORT</t>
  </si>
  <si>
    <t>REPAIRS &amp; MAINTENANCE</t>
  </si>
  <si>
    <t>TRAINING -SEMINARS - CONFERENCES</t>
  </si>
  <si>
    <t>CONSULTANCY EXPENSES</t>
  </si>
  <si>
    <t>SPECIAL SERVICES (commutted allowance,official celebrations)</t>
  </si>
  <si>
    <t>OTHER CHARGES</t>
  </si>
  <si>
    <t>MONITORING AND EVALUATION</t>
  </si>
  <si>
    <t>INSURANCE</t>
  </si>
  <si>
    <t>EMPLOYEE SOCIAL BENEFITS</t>
  </si>
  <si>
    <t>GENERAL EXPENSES</t>
  </si>
  <si>
    <t>OTHER MACHINERY AND EQUIPMENT</t>
  </si>
  <si>
    <t>INFRUSTRUCTURE ( Stool land Revenue)</t>
  </si>
  <si>
    <t>INFRUSTRUCTURE ASSETS (Kerb)</t>
  </si>
  <si>
    <t>INFRUSTRUCTURE ASSETS (Renovation of Classroom blocks)</t>
  </si>
  <si>
    <t>HEALTH</t>
  </si>
  <si>
    <t>SOCIAL WELFARE /COMM. DEVELOPMENT</t>
  </si>
  <si>
    <t>EDUCATION YOUTH &amp; SPORTS</t>
  </si>
  <si>
    <t>STATISTICS</t>
  </si>
  <si>
    <t>HUMAN RESOURCE</t>
  </si>
  <si>
    <t>FORESTRY COMMISSION</t>
  </si>
  <si>
    <t>TOTAL IGF</t>
  </si>
  <si>
    <t>PAGE 7</t>
  </si>
  <si>
    <t>CENTRAL GOG</t>
  </si>
  <si>
    <t>COMPENSATION OF EMPLOYEES</t>
  </si>
  <si>
    <t>MUNICIPAL WIDE</t>
  </si>
  <si>
    <t>MOFA (G&amp;S)</t>
  </si>
  <si>
    <t>SOC. W/C. DEVPT</t>
  </si>
  <si>
    <t>H R DEPartment</t>
  </si>
  <si>
    <t>MORDERNIZATION OF AGRICULTURE IN GHANA(MAG)</t>
  </si>
  <si>
    <t>CAPITAL EXPENDITURE (PURCHASE OF COMPUTERS AND ACCESSORIES)</t>
  </si>
  <si>
    <t>TOTAL GOG</t>
  </si>
  <si>
    <t>UNICEF</t>
  </si>
  <si>
    <t>SUPPORT TO SOCIAL WELFARE AND COMMUNITY DEVELOPMENT</t>
  </si>
  <si>
    <t>ORGANISE FOUR (4) CAPACITY BUILDING TRAINING FOR STAKEHOLDERS</t>
  </si>
  <si>
    <t xml:space="preserve">ORGANISE SENSITIZATIONFOR HUNDRED (100) HOMES AND THIRTY (30) SCHOOLS ON PROMOTION OF CHILD RIGHTS AND RESPONSIBILITIES, GENDER, AND CHILD PROCTECTION ISSUES </t>
  </si>
  <si>
    <t>MANAGE FIFTY CASES ON CHILD AND FAMILY WELFARE ISSUES</t>
  </si>
  <si>
    <t>ORGANISE FOLLOW-UP FOR HOME &amp; SCHOOL VISITS</t>
  </si>
  <si>
    <t>TOTAL UNICEF</t>
  </si>
  <si>
    <t>PAGE 8</t>
  </si>
  <si>
    <t>GKMA</t>
  </si>
  <si>
    <t>Printing  materials</t>
  </si>
  <si>
    <t>Telecommunication</t>
  </si>
  <si>
    <t xml:space="preserve">GKMA Repairs and maintenance of project vehicles </t>
  </si>
  <si>
    <t>fuel</t>
  </si>
  <si>
    <t>seminars ,workshops and meetings</t>
  </si>
  <si>
    <t>public education and sensitization</t>
  </si>
  <si>
    <t>Refuse lifting expenses</t>
  </si>
  <si>
    <t>TOTAL GKMA</t>
  </si>
  <si>
    <t>GRAND TOTAL</t>
  </si>
  <si>
    <t>PAGE 9</t>
  </si>
  <si>
    <t>DRAFT 2024 COMPOSITE BUDGET - EXPENDITURE ESTIMATES -  ASOKORE MAMPONG M/A</t>
  </si>
  <si>
    <t>DRAFT 2024 COMPOSITE BUDGET ESTIMATES - ASOKORE MAMPONG M/A - IGF</t>
  </si>
  <si>
    <t>2023 REVENUE ESTIMATES -  ASOKORE MAMPONG MUNICIPAL ASSEMBLY</t>
  </si>
  <si>
    <t>HEAD</t>
  </si>
  <si>
    <t>BUDGET CODE</t>
  </si>
  <si>
    <t>REVENUE ITEM/ SUB-ITEM</t>
  </si>
  <si>
    <t>2023 ANNUAL BUDGET ESTIMATES</t>
  </si>
  <si>
    <t>RATES</t>
  </si>
  <si>
    <t>BASIC RATE</t>
  </si>
  <si>
    <t xml:space="preserve">PROPERTY RATE </t>
  </si>
  <si>
    <t>PROPERTY RATE ARREARS</t>
  </si>
  <si>
    <t>COMMERCIAL PROPERTIES</t>
  </si>
  <si>
    <t xml:space="preserve"> LANDS &amp; CONCESSION</t>
  </si>
  <si>
    <t>STOOL LAND ROYALTIES</t>
  </si>
  <si>
    <t>DEVELOPMENT PERMIT FORM</t>
  </si>
  <si>
    <t>REGISTRATION OF PLOT</t>
  </si>
  <si>
    <t>BUILDING PLANS/PERMIT</t>
  </si>
  <si>
    <t>COMMUNICATION MAST</t>
  </si>
  <si>
    <t>FEES</t>
  </si>
  <si>
    <t>MARKET TOLLS</t>
  </si>
  <si>
    <t>LIVESTOCK/KRAAL</t>
  </si>
  <si>
    <t>REGISTRATION OF NIGHT TRADE</t>
  </si>
  <si>
    <t xml:space="preserve">SALE OF POULTRY </t>
  </si>
  <si>
    <t>REG. OF CONTRACTORS/SUPPLIERS</t>
  </si>
  <si>
    <t>BURIAL FEE</t>
  </si>
  <si>
    <t>POUNDS(IMPOUNDED DOMESTIC ANIMALS)</t>
  </si>
  <si>
    <t>ENTERTAINMENT FEES</t>
  </si>
  <si>
    <t>ADVERTISEMENT/BILL BOARDS</t>
  </si>
  <si>
    <t>MARRIAGE/DIVORCE REGISTRATION</t>
  </si>
  <si>
    <t>MUN. ASS. MANAGED TOILETS</t>
  </si>
  <si>
    <t>DISLODGING FEE</t>
  </si>
  <si>
    <t>STREET PARKING FEE / Adedeta</t>
  </si>
  <si>
    <t>ALIEN REGISTRATION</t>
  </si>
  <si>
    <t>CAR TOWING/CAR RENTALS</t>
  </si>
  <si>
    <t>CATERING SERVICE</t>
  </si>
  <si>
    <t>PARK ENTRANCE FEE</t>
  </si>
  <si>
    <t>HIRE OF GENERATOR/ CANOPIES/PLASTIC CHAIRS</t>
  </si>
  <si>
    <t>KEY CUTTING FEE</t>
  </si>
  <si>
    <t>PRIVATE SECURITY</t>
  </si>
  <si>
    <t>REG. OF NGOs/PRIVATE SECURITY</t>
  </si>
  <si>
    <t>SLAUGHTER FEE</t>
  </si>
  <si>
    <t>STICKERS</t>
  </si>
  <si>
    <t>TENDER DOCUMENTS</t>
  </si>
  <si>
    <t>DEVELOPMENT LEVY</t>
  </si>
  <si>
    <t xml:space="preserve">FINES, PENALTIES AND FORFEITS </t>
  </si>
  <si>
    <t>MISCELLANEOUS FINES, PENALTIES</t>
  </si>
  <si>
    <t xml:space="preserve"> LICENCES</t>
  </si>
  <si>
    <t>HERBALIST LICENCE</t>
  </si>
  <si>
    <t>CHOP BARS/RESTAURANTS</t>
  </si>
  <si>
    <t>MILLERS (CORN, RICE, FLOUR, CASSAVA, ETC)</t>
  </si>
  <si>
    <t>DRINKING / BEER BARS</t>
  </si>
  <si>
    <t>LETTER WRITERS /COMMISSIONER OF OATH</t>
  </si>
  <si>
    <t>BAKERS LICENCE</t>
  </si>
  <si>
    <t xml:space="preserve">BICYCLE/MOTOR LICENCE </t>
  </si>
  <si>
    <t>ARTISANS/SELF-EMPLOYED (OTHER THAN STATED)</t>
  </si>
  <si>
    <t>SAND &amp; STONE WINNING CONTRACTORS</t>
  </si>
  <si>
    <t>CHARCOAL/FIREWOOD SELLERS</t>
  </si>
  <si>
    <t>FILLING/SERVICE STATION</t>
  </si>
  <si>
    <t>HOTELS/GUEST HOUSES/NIGHT CLUB</t>
  </si>
  <si>
    <t>PHARMACIES/CHEMICAL SELLERS</t>
  </si>
  <si>
    <t>SAW MILLS</t>
  </si>
  <si>
    <t>TAXI CAB/COMMERCIAL</t>
  </si>
  <si>
    <t>FACTORIES/OPERATIONAL FEE</t>
  </si>
  <si>
    <t>CANOPIES/CHAIRS/MUSICAL SYSTEMS/MATTRESSES</t>
  </si>
  <si>
    <t>COMMUNICATION CENTRE</t>
  </si>
  <si>
    <t>PRIVATE EDUCATIONAL INSTS.</t>
  </si>
  <si>
    <t>PRIVATE PROFESSIONALS</t>
  </si>
  <si>
    <t>PRIVATE HOSPITALS /CLINICS/MATERNITY HOMES/HEALTH CERT.</t>
  </si>
  <si>
    <t>ENTERTAINMENT CENTRES</t>
  </si>
  <si>
    <t>MARKET STORES/STALLS</t>
  </si>
  <si>
    <t>DIST. WEEKLY LOTTO RESERVE FUND/LICENCE</t>
  </si>
  <si>
    <t>SECOND-HAND CLOTHING</t>
  </si>
  <si>
    <t>VEHICLE GARAGE (Auto mechanics, welders, electricians, sprayers)</t>
  </si>
  <si>
    <t>FINANCIAL INSTITUTIONS</t>
  </si>
  <si>
    <t>COMMERCIAL ENTERPRISES</t>
  </si>
  <si>
    <t>PHOTOGRAPHERS/VIDEO OPERATORS/CAMERA MAN</t>
  </si>
  <si>
    <t>MILLERS</t>
  </si>
  <si>
    <t>BLOCK MOULDERS/MANUFACTURERS</t>
  </si>
  <si>
    <t>LAUNDRY/CAR WASHING BAY</t>
  </si>
  <si>
    <t>PRINTING PRESS/PHOTOCOPY</t>
  </si>
  <si>
    <t>KOLANUT/SHEANUT DEALERS</t>
  </si>
  <si>
    <t>REG. OF CONTRACT/BUILDINGS</t>
  </si>
  <si>
    <t>SAND/GRAVEL/STONE WINNING PERMIT</t>
  </si>
  <si>
    <t>RENT OF LAND, BUILDINGS AND HOUSES</t>
  </si>
  <si>
    <t>RENT OF ASS. MARKET STORES/STALLS/SPACE</t>
  </si>
  <si>
    <t>SUB-TOTAL</t>
  </si>
  <si>
    <t>MISCELLANEOUS AND UNIDENTIFIED REVENUE</t>
  </si>
  <si>
    <t>OTHER SUNDRY RECOVERIES</t>
  </si>
  <si>
    <t>sub total</t>
  </si>
  <si>
    <t>GRANTS - DISTRICTS</t>
  </si>
  <si>
    <t>CENTRAL GOV'T - GOG COMPENSATION OF EMPLOYEES</t>
  </si>
  <si>
    <t>DACF - ASSEMBLY</t>
  </si>
  <si>
    <t>DACF-HIV/AIDS 0.5%</t>
  </si>
  <si>
    <t>DACF - MP</t>
  </si>
  <si>
    <t>PWD 3%(DACF)</t>
  </si>
  <si>
    <t>DDF CAPACITY BUILDING</t>
  </si>
  <si>
    <t>DDF INVESTMENT GRANT - 2020</t>
  </si>
  <si>
    <t>MOFA - GOODS &amp; SERVICES</t>
  </si>
  <si>
    <t>SOCIAL WELFARE/COMM. DEV'T - GOODS &amp; SERVICES</t>
  </si>
  <si>
    <t>H R Department</t>
  </si>
  <si>
    <t>Statistics</t>
  </si>
  <si>
    <t>WORKS DEPT</t>
  </si>
  <si>
    <t xml:space="preserve"> </t>
  </si>
  <si>
    <t>TOTAL</t>
  </si>
  <si>
    <t xml:space="preserve">UNICEF </t>
  </si>
  <si>
    <t>GKMA PROJECT</t>
  </si>
  <si>
    <t>CODE</t>
  </si>
  <si>
    <t>OTHER ALLOWANCES (COMMISSION)</t>
  </si>
  <si>
    <t>NATIONAL PENSION CONTRIBUTION (SSNIT)</t>
  </si>
  <si>
    <t>PRINTED MATERIAL &amp; STATIONERY</t>
  </si>
  <si>
    <t>OFFICE FACILITIES, SUPPLIES AND ACCESSORIES</t>
  </si>
  <si>
    <t>REFRESHMENT ITEMS</t>
  </si>
  <si>
    <t>OTHER OFFICE MATERIALS AND CONSUMABLES</t>
  </si>
  <si>
    <t>FEEDING COST</t>
  </si>
  <si>
    <t>VALUE BOOKS</t>
  </si>
  <si>
    <t>ELECTRICITY CHARGES</t>
  </si>
  <si>
    <t>WATER CHARGES</t>
  </si>
  <si>
    <t>POSTAL CHARGES</t>
  </si>
  <si>
    <t>RENTALS/LEASE</t>
  </si>
  <si>
    <t>RESIDENTIAL ACCOMMODATION</t>
  </si>
  <si>
    <t>HOTEL ACCOMMODATION</t>
  </si>
  <si>
    <t>RENTAL OF OTHER TRANSPORT</t>
  </si>
  <si>
    <t>MAINTENANCE AND REPAIRS OF OFFICIAL VEHICLES</t>
  </si>
  <si>
    <t>OTHER TRAVEL AND TRANSPORT</t>
  </si>
  <si>
    <t>NIGHT ALLOWANCE</t>
  </si>
  <si>
    <t>LOCAL TRAVEL COST</t>
  </si>
  <si>
    <t>MAINTENANCE OF FURNITURE AND FIXTURES</t>
  </si>
  <si>
    <t>MAINTENANCE OF OFFICE EQUIPMENT</t>
  </si>
  <si>
    <t>REFRESHMENT</t>
  </si>
  <si>
    <t>TRAINING MATERIALS</t>
  </si>
  <si>
    <t>WORKSHOPS/ SEMINARS/ CONF. / MEETINGS</t>
  </si>
  <si>
    <t>LOCAL CONSULTANT FEES (COMPANIES)</t>
  </si>
  <si>
    <t>OFFICIAL CELEBRATIONS</t>
  </si>
  <si>
    <t xml:space="preserve">SPECIAL SERVICES </t>
  </si>
  <si>
    <t>SUB STRUCTURE ALLOWANCE</t>
  </si>
  <si>
    <t>ASSEMBLY MEMBERS COMMUTED ALLOWANCE</t>
  </si>
  <si>
    <t>COURT EXPENSES</t>
  </si>
  <si>
    <t>DONATIONS</t>
  </si>
  <si>
    <t>NON-FINANCIAL ASSETS</t>
  </si>
  <si>
    <t>OFFICE BUILDING</t>
  </si>
  <si>
    <t>STAFF WELFARE EXPENSES</t>
  </si>
  <si>
    <t>MEDICAL REFUND/ STAFF</t>
  </si>
  <si>
    <t>FUNERAL DONATIONS/ STAFF</t>
  </si>
  <si>
    <t>YEAR 2024 ALLOCATION</t>
  </si>
  <si>
    <t>S/N</t>
  </si>
  <si>
    <t>Project Name</t>
  </si>
  <si>
    <t>Commencement Date</t>
  </si>
  <si>
    <t>Completion Date</t>
  </si>
  <si>
    <t>Sector</t>
  </si>
  <si>
    <t>Funding Source</t>
  </si>
  <si>
    <t>Contract Sum</t>
  </si>
  <si>
    <t>Cumulative Actual Disbursement as at 2nd August, 2024      (GHC)</t>
  </si>
  <si>
    <t>Contractor</t>
  </si>
  <si>
    <t>Status in Percentage</t>
  </si>
  <si>
    <t>Remarks</t>
  </si>
  <si>
    <t>Completion of MCD’s Bungalow</t>
  </si>
  <si>
    <t>Governance</t>
  </si>
  <si>
    <t>Jubis Company Ltd</t>
  </si>
  <si>
    <t>Completed and in use</t>
  </si>
  <si>
    <t>Construction of 310-Meter Block Fence Wall with Security Post at MCE   Residence at Asokre Mampong</t>
  </si>
  <si>
    <t xml:space="preserve">Governance </t>
  </si>
  <si>
    <t>Fair Vision Ventures</t>
  </si>
  <si>
    <t>Construction of 270 Meter Block Fence Wall at MCD Bungalow and Staff Quarters at Asokore Mampong</t>
  </si>
  <si>
    <t>Jubofred Company Ltd</t>
  </si>
  <si>
    <t>Construction of 300 Metre Fence Wall (Phase II) at Parkoso SHS</t>
  </si>
  <si>
    <t>Education</t>
  </si>
  <si>
    <t>Douglee Enterprise</t>
  </si>
  <si>
    <t>On-going</t>
  </si>
  <si>
    <t>Construction of 1 No. 2-Bedroom Semi Detached Bungalow for Assembly Staff at Asokore Mampong</t>
  </si>
  <si>
    <t>House lord Company</t>
  </si>
  <si>
    <t>Continuation of 2 Storey Administration block (KUMACA) at Asokore Mampong</t>
  </si>
  <si>
    <t>Jaborah Construction Works</t>
  </si>
  <si>
    <t>Construction of 1 No. 2-Bedroom Semi Detached Bungalow for Education Staff at Asokore Mampong</t>
  </si>
  <si>
    <t>DACF-RFG</t>
  </si>
  <si>
    <t xml:space="preserve">Completion of Ground Floor of I No Two Bedroom Semi Detached Bungalow and Construction of 1 No. 2-Bedroom Semi Detached Bungalow for Health Staff at Asokore Mampong </t>
  </si>
  <si>
    <t>Jubis Royal Ltd</t>
  </si>
  <si>
    <t>Completion of Technical and Vocational Training Centre (phase 2) at Asokore Mampong</t>
  </si>
  <si>
    <t>Economic</t>
  </si>
  <si>
    <t>Jaborah Construction. Ltd</t>
  </si>
  <si>
    <t>Construction of Fire Service Office Complex at Asokore Mampong</t>
  </si>
  <si>
    <t>Security</t>
  </si>
  <si>
    <t>Jaborah Construction Ltd</t>
  </si>
  <si>
    <t>Completion of 1 No. 6-Unit Classroom Block (Ground Floor) at Sawaba</t>
  </si>
  <si>
    <t>Gyasbaff Company Ltd</t>
  </si>
  <si>
    <t xml:space="preserve">Dredging of 2.4km Sisala Stream at Sawaba Sisala Line </t>
  </si>
  <si>
    <t>Environment</t>
  </si>
  <si>
    <t>Clean Vision Construction Ltd</t>
  </si>
  <si>
    <t>Renovation of Ground Floor 12-Unit Vocational and Technical Training Centre at Asokore Mampong</t>
  </si>
  <si>
    <t xml:space="preserve"> Nov, 2022</t>
  </si>
  <si>
    <t>31/02/2023</t>
  </si>
  <si>
    <t>Felidarko Co. Ltd</t>
  </si>
  <si>
    <t>Completion of Old Administration Block at Asokore Mampong</t>
  </si>
  <si>
    <t>Eldan Company Ltd</t>
  </si>
  <si>
    <t>Construction of 4 No. Mechanized Borehole at Asabi, Aboabo No I, Aboabo No 2. and Sawaba</t>
  </si>
  <si>
    <t>Water</t>
  </si>
  <si>
    <t>Derowboat Ventures Ltd</t>
  </si>
  <si>
    <t>Health Centre and Nurses Quarter at Sawaba</t>
  </si>
  <si>
    <t>Limelight Investment</t>
  </si>
  <si>
    <t>Construction of 1 No. 6-Unit Ground Floor Block at Adukrom</t>
  </si>
  <si>
    <t xml:space="preserve">Completed </t>
  </si>
  <si>
    <t>Construction of 1 No. 4-Unit Pavilion at Parkoso SHS</t>
  </si>
  <si>
    <t>September, 2020</t>
  </si>
  <si>
    <t>ICZ Ghana Ltd</t>
  </si>
  <si>
    <t>Completion of Municipal Chief Executive's Bungalow at Asokore Mampong</t>
  </si>
  <si>
    <t>No Payment Made</t>
  </si>
  <si>
    <t>Jubis Royal Company Ltd</t>
  </si>
  <si>
    <t>Procurement of 1,000 Mono Desks for Basic Schools in the Asokore Mampong Municipality</t>
  </si>
  <si>
    <t>Jubis Roya Company Ltd</t>
  </si>
  <si>
    <t>Supply and Installation of Street Name Signages</t>
  </si>
  <si>
    <t>Troy Hills Limited</t>
  </si>
  <si>
    <t>Completed</t>
  </si>
  <si>
    <t>Construction of I.C.T Centre at Akurem</t>
  </si>
  <si>
    <t>ICT</t>
  </si>
  <si>
    <t>Jeff Kay Venture</t>
  </si>
  <si>
    <t>Completion of Technical and Vocational Training Centre Ground Floor) at Asokore Mampong</t>
  </si>
  <si>
    <t>Construction of 1 No. 6-Unit Classroom at Adukrom Block (phase 2) at Adukrom</t>
  </si>
  <si>
    <t>Mwini-Buobi Enterprise</t>
  </si>
  <si>
    <t>Construction of 1 No. 6-Unit Classroom at Adukrom Block (phase 1) at Adukrom</t>
  </si>
  <si>
    <t>Construction of Asabi Health Centre</t>
  </si>
  <si>
    <t>Master Builders and Artisans Ltd</t>
  </si>
  <si>
    <t>Shaddis Company Ltd</t>
  </si>
  <si>
    <t>Laying of 782m Precast Concrete Kerbs and Pipe Works at New Administration Block</t>
  </si>
  <si>
    <t xml:space="preserve">Environment </t>
  </si>
  <si>
    <t>IGF</t>
  </si>
  <si>
    <t>DIFFERENCES</t>
  </si>
  <si>
    <t>organise public education to improve the knowledge on child right and welfare</t>
  </si>
  <si>
    <t xml:space="preserve">conduct public education on teenage pregnacy </t>
  </si>
  <si>
    <t xml:space="preserve">provide anti natal and post natal care for female adolecent </t>
  </si>
  <si>
    <t>conduct public education on STDS</t>
  </si>
  <si>
    <t>institue sancation on child abuse</t>
  </si>
  <si>
    <t xml:space="preserve">organise leadership skills training for 50 women annually </t>
  </si>
  <si>
    <t xml:space="preserve">Sub-total </t>
  </si>
  <si>
    <t xml:space="preserve">capacity building for revenue collectors </t>
  </si>
  <si>
    <t xml:space="preserve">submission of monthly trial balance </t>
  </si>
  <si>
    <t>CENTRAL ADMINISTRATION</t>
  </si>
  <si>
    <t>Gazzetting of fee fixing</t>
  </si>
  <si>
    <t>preparation of budget AAP and MTDP 2024</t>
  </si>
  <si>
    <t xml:space="preserve">sub-total </t>
  </si>
  <si>
    <t xml:space="preserve">organise public education to reduce stigmatization of re-entry for school dropout </t>
  </si>
  <si>
    <t xml:space="preserve">conduct mock examination and monitoring of BECE and wace annually </t>
  </si>
  <si>
    <t xml:space="preserve">provide teaching and learning material for Basic schools </t>
  </si>
  <si>
    <t xml:space="preserve">SUB-TOTAL </t>
  </si>
  <si>
    <t xml:space="preserve">build  capacity of agri extention officers annually </t>
  </si>
  <si>
    <t xml:space="preserve">organise capacity training for crop and livestock farmers </t>
  </si>
  <si>
    <t xml:space="preserve">fuel for site monitoring </t>
  </si>
  <si>
    <t xml:space="preserve">fuel </t>
  </si>
  <si>
    <t>maintenance of vechicle</t>
  </si>
  <si>
    <t>travel and transport</t>
  </si>
  <si>
    <t>Sub- Total</t>
  </si>
  <si>
    <t xml:space="preserve">organise public education on disater  prevention and mitiagtion quarterly </t>
  </si>
  <si>
    <t xml:space="preserve">organise stakeholder engagement on disaster management </t>
  </si>
  <si>
    <t>quaterly monitoring of disater prone areas within the municpality</t>
  </si>
  <si>
    <t xml:space="preserve">provide psycholglocal assistance to disaster victims within the municipality </t>
  </si>
  <si>
    <t xml:space="preserve">support to BAC operational/recurrent activities </t>
  </si>
  <si>
    <t xml:space="preserve">organise traditional training for apprenties and facilitate NVTI examination and certification annually </t>
  </si>
  <si>
    <t xml:space="preserve">organise business counselling session </t>
  </si>
  <si>
    <t>train 100 beneficiaries in vocational and technical skills</t>
  </si>
  <si>
    <t>capacity building for staff and assembly members</t>
  </si>
  <si>
    <t>Enforce and educate the public on regulations on noise pollution.</t>
  </si>
  <si>
    <t xml:space="preserve">development of parkoso nyamekase forest for toursit sit </t>
  </si>
  <si>
    <t>sanitation services</t>
  </si>
  <si>
    <t xml:space="preserve">YEAR 2024 ALLOCATION </t>
  </si>
  <si>
    <t>SUB_TOTAL</t>
  </si>
  <si>
    <t>MAINTANANCE/ BUILDING OF PUBLIC TOILETS</t>
  </si>
  <si>
    <t xml:space="preserve">organise seminar on climate change </t>
  </si>
  <si>
    <t>PREPARATION OF BUDGET, AAP AND MTDP FOR 2024</t>
  </si>
  <si>
    <t>ACTUALS AS AT 31/08/2023</t>
  </si>
  <si>
    <t>2024 ANNUAL BUDGET ESTIMATES</t>
  </si>
  <si>
    <t>REDEMPTION POF LOANS AND REFINDS</t>
  </si>
  <si>
    <t>COURT FINES</t>
  </si>
  <si>
    <t>AGRIC RELATED ACTIVITIES</t>
  </si>
  <si>
    <t xml:space="preserve">DONORS  </t>
  </si>
  <si>
    <t>construction  of 1 No.  2 Bedroom Semi Detached  Bungalow for Health Staff</t>
  </si>
  <si>
    <t>AUDIT COMMITTEE MEETINGS</t>
  </si>
  <si>
    <t> 1,841,164.00</t>
  </si>
  <si>
    <t> 189,034.00</t>
  </si>
  <si>
    <t xml:space="preserve">FINES </t>
  </si>
  <si>
    <t>RENT</t>
  </si>
  <si>
    <t>sub -total</t>
  </si>
  <si>
    <t>EXGRATIA FOR ASSEMBLY MEMBERS</t>
  </si>
  <si>
    <t>APPROVED  2024 REVENUE ESTIMATES</t>
  </si>
  <si>
    <t>APPROVED   REVENUE ESTIMATES - 2024</t>
  </si>
  <si>
    <t>APPROVED  REVENUE ESTIMATES - 2023</t>
  </si>
  <si>
    <t>APPROVED  REVENUE ESTIMATES - 2024</t>
  </si>
  <si>
    <t>APPROVED 2024 COMPOSITE BUDGET - EXPENDITURE ESTIMATES -  ASOKORE MAMPONG M/A</t>
  </si>
  <si>
    <t>APPROVED 2024 COMPOSITE BUDGET ESTIMATES - ASOKORE MAMPONG M/A</t>
  </si>
  <si>
    <t>APPROVED  COMPOSITE BUDGET ESTIMATES - ASOKORE MAMPONG M/A</t>
  </si>
  <si>
    <t>APPROVED 2024 COMPOSITE BUDGET ESTIMATES - ASOKORE MAMPONG M/A - IGF</t>
  </si>
  <si>
    <t>ACTUAL AS AT JUNE,2024</t>
  </si>
  <si>
    <t>SANITATION</t>
  </si>
  <si>
    <t>PITO/PALM WINE SELLERS/TAPPERS</t>
  </si>
  <si>
    <t>REVISED BUDGET 2024</t>
  </si>
  <si>
    <t>`0</t>
  </si>
  <si>
    <t>RUNNING COST OF OFFICIAL VEHICLES</t>
  </si>
  <si>
    <t>Repairs of Office Buildings</t>
  </si>
  <si>
    <t>Protocol Services</t>
  </si>
  <si>
    <t>Monitoring and Evaluation</t>
  </si>
  <si>
    <t xml:space="preserve">Facilitate extension of water to household with the municipality </t>
  </si>
  <si>
    <t xml:space="preserve">Fuel for site monitoring </t>
  </si>
  <si>
    <t>BANK CHARGES</t>
  </si>
  <si>
    <t>NON ESTABLISED POST/ Workman Compensation</t>
  </si>
  <si>
    <t>MODERNIZATION OF AGRICULTURE IN GHANA(MAG)</t>
  </si>
  <si>
    <t>% PERF.</t>
  </si>
  <si>
    <t xml:space="preserve">                                      </t>
  </si>
  <si>
    <t>Protocol service( LOCAL TRAVEL COST)</t>
  </si>
  <si>
    <t>Build capacity of  Staff and Assembly members at the National and Municipal level / Deptal GOG</t>
  </si>
  <si>
    <t>ADDITIONS</t>
  </si>
  <si>
    <t>ACTUAL AS AT 30TH JUNE,2024</t>
  </si>
  <si>
    <r>
      <t xml:space="preserve">institute apporiate </t>
    </r>
    <r>
      <rPr>
        <sz val="10"/>
        <color rgb="FFFF0000"/>
        <rFont val="Calibri"/>
        <family val="2"/>
        <scheme val="minor"/>
      </rPr>
      <t>bill</t>
    </r>
    <r>
      <rPr>
        <sz val="10"/>
        <color theme="1"/>
        <rFont val="Calibri"/>
        <family val="2"/>
        <scheme val="minor"/>
      </rPr>
      <t xml:space="preserve"> laws to reduce pollution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</si>
</sst>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Times New Roman"/>
      <family val="1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564">
    <xf numFmtId="0" fontId="0" fillId="0" borderId="0" xfId="0"/>
    <xf numFmtId="0" fontId="0" fillId="3" borderId="3" xfId="0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wrapText="1"/>
    </xf>
    <xf numFmtId="0" fontId="7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1" xfId="1" applyFont="1" applyFill="1" applyBorder="1"/>
    <xf numFmtId="0" fontId="7" fillId="3" borderId="1" xfId="0" applyFont="1" applyFill="1" applyBorder="1" applyAlignment="1">
      <alignment wrapText="1"/>
    </xf>
    <xf numFmtId="164" fontId="0" fillId="0" borderId="0" xfId="1" applyFont="1"/>
    <xf numFmtId="0" fontId="6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1" applyFont="1" applyFill="1" applyBorder="1" applyAlignment="1">
      <alignment horizontal="right"/>
    </xf>
    <xf numFmtId="164" fontId="0" fillId="0" borderId="0" xfId="0" applyNumberFormat="1"/>
    <xf numFmtId="0" fontId="0" fillId="3" borderId="1" xfId="0" applyFill="1" applyBorder="1"/>
    <xf numFmtId="0" fontId="0" fillId="0" borderId="1" xfId="0" applyBorder="1" applyAlignment="1">
      <alignment wrapText="1"/>
    </xf>
    <xf numFmtId="0" fontId="7" fillId="0" borderId="1" xfId="0" applyFont="1" applyBorder="1"/>
    <xf numFmtId="164" fontId="0" fillId="0" borderId="1" xfId="1" applyFont="1" applyFill="1" applyBorder="1"/>
    <xf numFmtId="164" fontId="1" fillId="3" borderId="1" xfId="1" applyFont="1" applyFill="1" applyBorder="1" applyAlignment="1">
      <alignment horizontal="right"/>
    </xf>
    <xf numFmtId="164" fontId="2" fillId="4" borderId="1" xfId="1" applyFont="1" applyFill="1" applyBorder="1" applyAlignment="1">
      <alignment horizontal="right"/>
    </xf>
    <xf numFmtId="0" fontId="6" fillId="3" borderId="1" xfId="0" applyFont="1" applyFill="1" applyBorder="1" applyAlignment="1">
      <alignment wrapText="1"/>
    </xf>
    <xf numFmtId="164" fontId="8" fillId="0" borderId="1" xfId="1" applyFont="1" applyFill="1" applyBorder="1"/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left"/>
    </xf>
    <xf numFmtId="164" fontId="0" fillId="0" borderId="1" xfId="1" applyFont="1" applyFill="1" applyBorder="1" applyAlignment="1">
      <alignment horizontal="center" wrapText="1"/>
    </xf>
    <xf numFmtId="164" fontId="1" fillId="0" borderId="1" xfId="1" applyFont="1" applyFill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8" fillId="3" borderId="1" xfId="0" applyFont="1" applyFill="1" applyBorder="1"/>
    <xf numFmtId="0" fontId="9" fillId="3" borderId="1" xfId="0" applyFont="1" applyFill="1" applyBorder="1"/>
    <xf numFmtId="0" fontId="8" fillId="3" borderId="1" xfId="0" applyFont="1" applyFill="1" applyBorder="1" applyAlignment="1">
      <alignment horizontal="center"/>
    </xf>
    <xf numFmtId="164" fontId="8" fillId="3" borderId="1" xfId="1" applyFont="1" applyFill="1" applyBorder="1"/>
    <xf numFmtId="0" fontId="7" fillId="0" borderId="1" xfId="0" applyFont="1" applyBorder="1" applyAlignment="1">
      <alignment wrapText="1"/>
    </xf>
    <xf numFmtId="164" fontId="2" fillId="3" borderId="1" xfId="1" applyFont="1" applyFill="1" applyBorder="1"/>
    <xf numFmtId="164" fontId="2" fillId="4" borderId="1" xfId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4" fontId="10" fillId="3" borderId="1" xfId="1" applyFont="1" applyFill="1" applyBorder="1"/>
    <xf numFmtId="0" fontId="0" fillId="0" borderId="1" xfId="0" applyBorder="1" applyAlignment="1">
      <alignment horizontal="center" wrapText="1"/>
    </xf>
    <xf numFmtId="0" fontId="0" fillId="3" borderId="0" xfId="0" applyFill="1"/>
    <xf numFmtId="164" fontId="1" fillId="3" borderId="1" xfId="1" applyFont="1" applyFill="1" applyBorder="1"/>
    <xf numFmtId="164" fontId="8" fillId="3" borderId="1" xfId="0" applyNumberFormat="1" applyFont="1" applyFill="1" applyBorder="1"/>
    <xf numFmtId="164" fontId="2" fillId="4" borderId="1" xfId="0" applyNumberFormat="1" applyFont="1" applyFill="1" applyBorder="1"/>
    <xf numFmtId="0" fontId="11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12" fillId="3" borderId="1" xfId="0" applyFont="1" applyFill="1" applyBorder="1" applyAlignment="1">
      <alignment horizontal="left" vertical="center" wrapText="1"/>
    </xf>
    <xf numFmtId="164" fontId="13" fillId="4" borderId="1" xfId="1" applyFont="1" applyFill="1" applyBorder="1"/>
    <xf numFmtId="0" fontId="12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164" fontId="14" fillId="3" borderId="1" xfId="1" applyFont="1" applyFill="1" applyBorder="1" applyAlignment="1">
      <alignment horizontal="center" wrapText="1"/>
    </xf>
    <xf numFmtId="164" fontId="1" fillId="3" borderId="1" xfId="1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4" fontId="7" fillId="3" borderId="1" xfId="1" applyFont="1" applyFill="1" applyBorder="1"/>
    <xf numFmtId="164" fontId="13" fillId="4" borderId="1" xfId="0" applyNumberFormat="1" applyFont="1" applyFill="1" applyBorder="1"/>
    <xf numFmtId="0" fontId="1" fillId="3" borderId="1" xfId="1" applyNumberFormat="1" applyFont="1" applyFill="1" applyBorder="1" applyAlignment="1">
      <alignment horizontal="center"/>
    </xf>
    <xf numFmtId="9" fontId="0" fillId="3" borderId="1" xfId="2" applyFont="1" applyFill="1" applyBorder="1" applyAlignment="1">
      <alignment wrapText="1"/>
    </xf>
    <xf numFmtId="9" fontId="7" fillId="3" borderId="1" xfId="2" applyFont="1" applyFill="1" applyBorder="1"/>
    <xf numFmtId="9" fontId="0" fillId="3" borderId="1" xfId="2" applyFont="1" applyFill="1" applyBorder="1" applyAlignment="1">
      <alignment horizontal="center"/>
    </xf>
    <xf numFmtId="164" fontId="17" fillId="3" borderId="1" xfId="1" applyFont="1" applyFill="1" applyBorder="1"/>
    <xf numFmtId="0" fontId="3" fillId="3" borderId="1" xfId="0" applyFont="1" applyFill="1" applyBorder="1"/>
    <xf numFmtId="164" fontId="18" fillId="3" borderId="1" xfId="0" applyNumberFormat="1" applyFont="1" applyFill="1" applyBorder="1"/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164" fontId="19" fillId="3" borderId="1" xfId="1" applyFont="1" applyFill="1" applyBorder="1"/>
    <xf numFmtId="0" fontId="20" fillId="3" borderId="1" xfId="0" applyFont="1" applyFill="1" applyBorder="1"/>
    <xf numFmtId="164" fontId="21" fillId="3" borderId="1" xfId="0" applyNumberFormat="1" applyFont="1" applyFill="1" applyBorder="1"/>
    <xf numFmtId="164" fontId="0" fillId="3" borderId="0" xfId="1" applyFont="1" applyFill="1"/>
    <xf numFmtId="0" fontId="19" fillId="0" borderId="1" xfId="0" applyFont="1" applyBorder="1"/>
    <xf numFmtId="164" fontId="19" fillId="0" borderId="1" xfId="0" applyNumberFormat="1" applyFont="1" applyBorder="1"/>
    <xf numFmtId="164" fontId="22" fillId="3" borderId="1" xfId="0" applyNumberFormat="1" applyFont="1" applyFill="1" applyBorder="1"/>
    <xf numFmtId="164" fontId="23" fillId="3" borderId="1" xfId="0" applyNumberFormat="1" applyFont="1" applyFill="1" applyBorder="1"/>
    <xf numFmtId="0" fontId="7" fillId="3" borderId="1" xfId="0" applyFont="1" applyFill="1" applyBorder="1" applyAlignment="1">
      <alignment horizontal="left" wrapText="1"/>
    </xf>
    <xf numFmtId="164" fontId="7" fillId="3" borderId="1" xfId="1" applyFont="1" applyFill="1" applyBorder="1" applyAlignment="1">
      <alignment horizontal="center" wrapText="1"/>
    </xf>
    <xf numFmtId="164" fontId="7" fillId="3" borderId="1" xfId="1" applyFont="1" applyFill="1" applyBorder="1" applyAlignme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/>
    <xf numFmtId="0" fontId="7" fillId="0" borderId="0" xfId="0" applyFont="1" applyAlignment="1">
      <alignment horizontal="center"/>
    </xf>
    <xf numFmtId="164" fontId="5" fillId="6" borderId="1" xfId="1" applyFont="1" applyFill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19" fillId="6" borderId="1" xfId="1" applyFont="1" applyFill="1" applyBorder="1"/>
    <xf numFmtId="164" fontId="0" fillId="0" borderId="1" xfId="1" applyFont="1" applyBorder="1"/>
    <xf numFmtId="164" fontId="24" fillId="3" borderId="1" xfId="1" applyFont="1" applyFill="1" applyBorder="1"/>
    <xf numFmtId="4" fontId="25" fillId="0" borderId="1" xfId="0" applyNumberFormat="1" applyFont="1" applyBorder="1"/>
    <xf numFmtId="4" fontId="25" fillId="7" borderId="1" xfId="0" applyNumberFormat="1" applyFont="1" applyFill="1" applyBorder="1" applyAlignment="1">
      <alignment horizontal="right" vertical="center" wrapText="1"/>
    </xf>
    <xf numFmtId="0" fontId="25" fillId="7" borderId="1" xfId="0" applyFont="1" applyFill="1" applyBorder="1" applyAlignment="1">
      <alignment vertical="center" wrapText="1"/>
    </xf>
    <xf numFmtId="4" fontId="0" fillId="0" borderId="1" xfId="0" applyNumberFormat="1" applyBorder="1"/>
    <xf numFmtId="0" fontId="2" fillId="3" borderId="1" xfId="0" applyFont="1" applyFill="1" applyBorder="1"/>
    <xf numFmtId="164" fontId="13" fillId="8" borderId="1" xfId="0" applyNumberFormat="1" applyFont="1" applyFill="1" applyBorder="1"/>
    <xf numFmtId="0" fontId="2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8" fillId="0" borderId="1" xfId="1" applyFont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wrapText="1"/>
    </xf>
    <xf numFmtId="164" fontId="13" fillId="0" borderId="1" xfId="1" applyFont="1" applyBorder="1" applyAlignment="1">
      <alignment wrapText="1"/>
    </xf>
    <xf numFmtId="164" fontId="19" fillId="8" borderId="1" xfId="0" applyNumberFormat="1" applyFont="1" applyFill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6" fillId="3" borderId="1" xfId="0" applyFont="1" applyFill="1" applyBorder="1"/>
    <xf numFmtId="164" fontId="16" fillId="3" borderId="1" xfId="1" applyFont="1" applyFill="1" applyBorder="1"/>
    <xf numFmtId="164" fontId="19" fillId="0" borderId="1" xfId="1" applyFont="1" applyBorder="1"/>
    <xf numFmtId="0" fontId="19" fillId="3" borderId="1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164" fontId="16" fillId="0" borderId="1" xfId="1" applyFont="1" applyFill="1" applyBorder="1"/>
    <xf numFmtId="0" fontId="19" fillId="0" borderId="0" xfId="0" applyFont="1" applyAlignment="1">
      <alignment horizontal="center"/>
    </xf>
    <xf numFmtId="0" fontId="5" fillId="3" borderId="1" xfId="0" applyFont="1" applyFill="1" applyBorder="1" applyAlignment="1">
      <alignment wrapText="1"/>
    </xf>
    <xf numFmtId="164" fontId="5" fillId="3" borderId="1" xfId="1" applyFont="1" applyFill="1" applyBorder="1"/>
    <xf numFmtId="0" fontId="2" fillId="0" borderId="0" xfId="0" applyFont="1"/>
    <xf numFmtId="164" fontId="18" fillId="3" borderId="1" xfId="1" applyFont="1" applyFill="1" applyBorder="1"/>
    <xf numFmtId="164" fontId="21" fillId="3" borderId="1" xfId="1" applyFont="1" applyFill="1" applyBorder="1"/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2" fillId="0" borderId="0" xfId="0" applyFont="1" applyFill="1"/>
    <xf numFmtId="0" fontId="0" fillId="3" borderId="1" xfId="0" applyFont="1" applyFill="1" applyBorder="1" applyAlignment="1">
      <alignment horizontal="center"/>
    </xf>
    <xf numFmtId="0" fontId="0" fillId="0" borderId="0" xfId="0" applyFont="1"/>
    <xf numFmtId="164" fontId="2" fillId="0" borderId="1" xfId="1" applyFont="1" applyBorder="1"/>
    <xf numFmtId="164" fontId="2" fillId="0" borderId="1" xfId="1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5" fontId="19" fillId="0" borderId="1" xfId="0" applyNumberFormat="1" applyFont="1" applyFill="1" applyBorder="1" applyAlignment="1">
      <alignment wrapText="1"/>
    </xf>
    <xf numFmtId="165" fontId="19" fillId="0" borderId="1" xfId="1" applyNumberFormat="1" applyFont="1" applyFill="1" applyBorder="1"/>
    <xf numFmtId="165" fontId="19" fillId="0" borderId="0" xfId="0" applyNumberFormat="1" applyFont="1" applyFill="1"/>
    <xf numFmtId="0" fontId="7" fillId="0" borderId="1" xfId="0" applyFont="1" applyFill="1" applyBorder="1" applyAlignment="1">
      <alignment wrapText="1"/>
    </xf>
    <xf numFmtId="0" fontId="19" fillId="0" borderId="0" xfId="0" applyFont="1"/>
    <xf numFmtId="164" fontId="19" fillId="0" borderId="0" xfId="0" applyNumberFormat="1" applyFont="1"/>
    <xf numFmtId="0" fontId="19" fillId="3" borderId="1" xfId="0" applyFont="1" applyFill="1" applyBorder="1" applyAlignment="1">
      <alignment horizontal="left" wrapText="1"/>
    </xf>
    <xf numFmtId="164" fontId="19" fillId="3" borderId="1" xfId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wrapText="1"/>
    </xf>
    <xf numFmtId="164" fontId="19" fillId="0" borderId="1" xfId="1" applyFont="1" applyFill="1" applyBorder="1"/>
    <xf numFmtId="0" fontId="19" fillId="0" borderId="0" xfId="0" applyFont="1" applyFill="1"/>
    <xf numFmtId="164" fontId="19" fillId="0" borderId="0" xfId="0" applyNumberFormat="1" applyFont="1" applyFill="1"/>
    <xf numFmtId="0" fontId="19" fillId="0" borderId="1" xfId="0" applyFont="1" applyFill="1" applyBorder="1"/>
    <xf numFmtId="0" fontId="23" fillId="3" borderId="1" xfId="0" applyFont="1" applyFill="1" applyBorder="1" applyAlignment="1">
      <alignment horizontal="center"/>
    </xf>
    <xf numFmtId="0" fontId="23" fillId="0" borderId="0" xfId="0" applyFont="1"/>
    <xf numFmtId="164" fontId="27" fillId="0" borderId="1" xfId="1" applyFont="1" applyBorder="1"/>
    <xf numFmtId="0" fontId="27" fillId="0" borderId="0" xfId="0" applyFont="1"/>
    <xf numFmtId="14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27" fillId="3" borderId="1" xfId="0" applyFont="1" applyFill="1" applyBorder="1"/>
    <xf numFmtId="0" fontId="0" fillId="3" borderId="1" xfId="0" applyFont="1" applyFill="1" applyBorder="1" applyAlignment="1">
      <alignment wrapText="1"/>
    </xf>
    <xf numFmtId="164" fontId="0" fillId="0" borderId="4" xfId="1" applyFont="1" applyBorder="1"/>
    <xf numFmtId="164" fontId="0" fillId="0" borderId="0" xfId="1" applyFont="1" applyBorder="1"/>
    <xf numFmtId="0" fontId="19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/>
    </xf>
    <xf numFmtId="0" fontId="6" fillId="9" borderId="1" xfId="0" applyFont="1" applyFill="1" applyBorder="1"/>
    <xf numFmtId="0" fontId="7" fillId="9" borderId="1" xfId="0" applyFont="1" applyFill="1" applyBorder="1"/>
    <xf numFmtId="164" fontId="0" fillId="9" borderId="1" xfId="1" applyFont="1" applyFill="1" applyBorder="1"/>
    <xf numFmtId="0" fontId="6" fillId="9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2" fillId="0" borderId="1" xfId="1" applyFont="1" applyBorder="1" applyAlignment="1"/>
    <xf numFmtId="164" fontId="2" fillId="3" borderId="1" xfId="1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wrapText="1"/>
    </xf>
    <xf numFmtId="164" fontId="2" fillId="3" borderId="1" xfId="1" applyFont="1" applyFill="1" applyBorder="1" applyAlignment="1">
      <alignment horizontal="center" wrapText="1"/>
    </xf>
    <xf numFmtId="0" fontId="3" fillId="2" borderId="4" xfId="0" applyFont="1" applyFill="1" applyBorder="1" applyAlignment="1"/>
    <xf numFmtId="0" fontId="3" fillId="2" borderId="6" xfId="0" applyFont="1" applyFill="1" applyBorder="1" applyAlignment="1"/>
    <xf numFmtId="0" fontId="3" fillId="2" borderId="5" xfId="0" applyFont="1" applyFill="1" applyBorder="1" applyAlignment="1"/>
    <xf numFmtId="164" fontId="0" fillId="2" borderId="1" xfId="1" applyFont="1" applyFill="1" applyBorder="1"/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0" borderId="1" xfId="0" applyFont="1" applyBorder="1"/>
    <xf numFmtId="164" fontId="0" fillId="0" borderId="0" xfId="0" applyNumberFormat="1" applyFont="1"/>
    <xf numFmtId="0" fontId="0" fillId="3" borderId="1" xfId="0" applyFont="1" applyFill="1" applyBorder="1"/>
    <xf numFmtId="0" fontId="0" fillId="0" borderId="1" xfId="0" applyFont="1" applyBorder="1" applyAlignment="1">
      <alignment wrapText="1"/>
    </xf>
    <xf numFmtId="164" fontId="0" fillId="3" borderId="1" xfId="1" applyFont="1" applyFill="1" applyBorder="1" applyAlignment="1">
      <alignment horizontal="right"/>
    </xf>
    <xf numFmtId="0" fontId="0" fillId="9" borderId="1" xfId="0" applyFont="1" applyFill="1" applyBorder="1" applyAlignment="1">
      <alignment horizontal="center"/>
    </xf>
    <xf numFmtId="164" fontId="6" fillId="9" borderId="1" xfId="1" applyFont="1" applyFill="1" applyBorder="1"/>
    <xf numFmtId="0" fontId="0" fillId="9" borderId="1" xfId="0" applyFont="1" applyFill="1" applyBorder="1"/>
    <xf numFmtId="0" fontId="0" fillId="3" borderId="0" xfId="0" applyFont="1" applyFill="1"/>
    <xf numFmtId="43" fontId="0" fillId="0" borderId="0" xfId="0" applyNumberFormat="1" applyFont="1"/>
    <xf numFmtId="0" fontId="0" fillId="3" borderId="1" xfId="0" applyFont="1" applyFill="1" applyBorder="1" applyAlignment="1">
      <alignment horizontal="left" wrapText="1"/>
    </xf>
    <xf numFmtId="164" fontId="0" fillId="3" borderId="1" xfId="1" applyFont="1" applyFill="1" applyBorder="1" applyAlignment="1">
      <alignment horizontal="center" wrapText="1"/>
    </xf>
    <xf numFmtId="0" fontId="0" fillId="3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7" fillId="0" borderId="1" xfId="1" applyFont="1" applyFill="1" applyBorder="1"/>
    <xf numFmtId="0" fontId="0" fillId="0" borderId="0" xfId="0" applyFont="1" applyFill="1"/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0" fillId="0" borderId="0" xfId="0" applyFont="1" applyBorder="1"/>
    <xf numFmtId="4" fontId="30" fillId="0" borderId="0" xfId="0" applyNumberFormat="1" applyFont="1" applyBorder="1"/>
    <xf numFmtId="4" fontId="30" fillId="7" borderId="0" xfId="0" applyNumberFormat="1" applyFont="1" applyFill="1" applyBorder="1" applyAlignment="1">
      <alignment horizontal="right" vertical="center" wrapText="1"/>
    </xf>
    <xf numFmtId="0" fontId="30" fillId="7" borderId="0" xfId="0" applyFont="1" applyFill="1" applyBorder="1" applyAlignment="1">
      <alignment vertical="center" wrapText="1"/>
    </xf>
    <xf numFmtId="4" fontId="0" fillId="0" borderId="0" xfId="0" applyNumberFormat="1" applyFont="1" applyBorder="1"/>
    <xf numFmtId="164" fontId="0" fillId="0" borderId="1" xfId="1" applyFont="1" applyBorder="1" applyAlignment="1">
      <alignment wrapText="1"/>
    </xf>
    <xf numFmtId="164" fontId="19" fillId="0" borderId="1" xfId="1" applyFont="1" applyBorder="1" applyAlignment="1">
      <alignment wrapText="1"/>
    </xf>
    <xf numFmtId="164" fontId="19" fillId="0" borderId="1" xfId="1" applyFont="1" applyFill="1" applyBorder="1" applyAlignment="1">
      <alignment horizontal="right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3" borderId="4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right"/>
    </xf>
    <xf numFmtId="0" fontId="5" fillId="3" borderId="6" xfId="0" applyFont="1" applyFill="1" applyBorder="1"/>
    <xf numFmtId="0" fontId="6" fillId="3" borderId="6" xfId="0" applyFont="1" applyFill="1" applyBorder="1" applyAlignment="1">
      <alignment horizontal="center"/>
    </xf>
    <xf numFmtId="164" fontId="2" fillId="3" borderId="6" xfId="1" applyFont="1" applyFill="1" applyBorder="1"/>
    <xf numFmtId="164" fontId="0" fillId="0" borderId="5" xfId="1" applyFont="1" applyBorder="1"/>
    <xf numFmtId="0" fontId="19" fillId="0" borderId="1" xfId="0" applyFont="1" applyFill="1" applyBorder="1" applyAlignment="1">
      <alignment horizontal="center" wrapText="1"/>
    </xf>
    <xf numFmtId="0" fontId="16" fillId="0" borderId="1" xfId="0" applyFont="1" applyFill="1" applyBorder="1"/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3" borderId="4" xfId="1" applyFont="1" applyFill="1" applyBorder="1"/>
    <xf numFmtId="0" fontId="2" fillId="0" borderId="1" xfId="0" applyFont="1" applyBorder="1"/>
    <xf numFmtId="164" fontId="6" fillId="3" borderId="1" xfId="1" applyFont="1" applyFill="1" applyBorder="1"/>
    <xf numFmtId="0" fontId="0" fillId="3" borderId="1" xfId="0" applyFont="1" applyFill="1" applyBorder="1" applyAlignment="1">
      <alignment wrapText="1" shrinkToFit="1"/>
    </xf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164" fontId="2" fillId="0" borderId="6" xfId="1" applyFont="1" applyBorder="1"/>
    <xf numFmtId="164" fontId="6" fillId="3" borderId="6" xfId="1" applyFont="1" applyFill="1" applyBorder="1"/>
    <xf numFmtId="0" fontId="0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164" fontId="0" fillId="0" borderId="1" xfId="0" applyNumberFormat="1" applyFont="1" applyBorder="1"/>
    <xf numFmtId="164" fontId="0" fillId="3" borderId="1" xfId="1" applyFont="1" applyFill="1" applyBorder="1" applyAlignment="1">
      <alignment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center"/>
    </xf>
    <xf numFmtId="0" fontId="28" fillId="3" borderId="1" xfId="0" applyFont="1" applyFill="1" applyBorder="1"/>
    <xf numFmtId="164" fontId="28" fillId="3" borderId="1" xfId="0" applyNumberFormat="1" applyFont="1" applyFill="1" applyBorder="1"/>
    <xf numFmtId="0" fontId="16" fillId="0" borderId="0" xfId="0" applyFont="1"/>
    <xf numFmtId="4" fontId="32" fillId="0" borderId="11" xfId="0" applyNumberFormat="1" applyFont="1" applyBorder="1" applyAlignment="1">
      <alignment horizontal="left" vertical="center" wrapText="1" readingOrder="1"/>
    </xf>
    <xf numFmtId="0" fontId="33" fillId="0" borderId="11" xfId="0" applyFont="1" applyBorder="1" applyAlignment="1">
      <alignment horizontal="left" vertical="center" wrapText="1" readingOrder="1"/>
    </xf>
    <xf numFmtId="4" fontId="0" fillId="0" borderId="0" xfId="0" applyNumberFormat="1" applyFont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2" fillId="5" borderId="1" xfId="1" applyFont="1" applyFill="1" applyBorder="1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9" fillId="3" borderId="0" xfId="0" applyFont="1" applyFill="1"/>
    <xf numFmtId="164" fontId="19" fillId="3" borderId="0" xfId="0" applyNumberFormat="1" applyFont="1" applyFill="1"/>
    <xf numFmtId="164" fontId="7" fillId="0" borderId="1" xfId="1" applyFont="1" applyBorder="1" applyAlignment="1">
      <alignment wrapText="1"/>
    </xf>
    <xf numFmtId="164" fontId="7" fillId="0" borderId="1" xfId="1" applyFont="1" applyBorder="1"/>
    <xf numFmtId="0" fontId="7" fillId="0" borderId="0" xfId="0" applyFont="1" applyBorder="1"/>
    <xf numFmtId="164" fontId="7" fillId="0" borderId="0" xfId="1" applyFont="1" applyBorder="1"/>
    <xf numFmtId="0" fontId="7" fillId="0" borderId="0" xfId="0" applyFont="1"/>
    <xf numFmtId="164" fontId="34" fillId="0" borderId="1" xfId="3" applyNumberFormat="1" applyBorder="1"/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4" xfId="0" applyFont="1" applyBorder="1"/>
    <xf numFmtId="164" fontId="0" fillId="3" borderId="4" xfId="1" applyFont="1" applyFill="1" applyBorder="1"/>
    <xf numFmtId="164" fontId="8" fillId="3" borderId="4" xfId="1" applyFont="1" applyFill="1" applyBorder="1"/>
    <xf numFmtId="164" fontId="2" fillId="0" borderId="4" xfId="1" applyFont="1" applyBorder="1"/>
    <xf numFmtId="0" fontId="0" fillId="5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164" fontId="2" fillId="5" borderId="4" xfId="1" applyFont="1" applyFill="1" applyBorder="1"/>
    <xf numFmtId="164" fontId="2" fillId="0" borderId="4" xfId="0" applyNumberFormat="1" applyFont="1" applyBorder="1"/>
    <xf numFmtId="0" fontId="2" fillId="3" borderId="6" xfId="0" applyFont="1" applyFill="1" applyBorder="1"/>
    <xf numFmtId="164" fontId="0" fillId="0" borderId="13" xfId="1" applyFont="1" applyBorder="1"/>
    <xf numFmtId="164" fontId="2" fillId="0" borderId="13" xfId="1" applyFont="1" applyBorder="1"/>
    <xf numFmtId="164" fontId="2" fillId="0" borderId="14" xfId="1" applyFont="1" applyBorder="1"/>
    <xf numFmtId="164" fontId="1" fillId="3" borderId="4" xfId="1" applyFont="1" applyFill="1" applyBorder="1" applyAlignment="1">
      <alignment wrapText="1"/>
    </xf>
    <xf numFmtId="0" fontId="0" fillId="3" borderId="4" xfId="0" applyFont="1" applyFill="1" applyBorder="1"/>
    <xf numFmtId="164" fontId="2" fillId="3" borderId="7" xfId="1" applyFont="1" applyFill="1" applyBorder="1"/>
    <xf numFmtId="0" fontId="2" fillId="0" borderId="12" xfId="0" applyFont="1" applyBorder="1" applyAlignment="1">
      <alignment horizontal="center" wrapText="1"/>
    </xf>
    <xf numFmtId="0" fontId="0" fillId="0" borderId="13" xfId="0" applyFont="1" applyBorder="1"/>
    <xf numFmtId="164" fontId="0" fillId="3" borderId="13" xfId="1" applyFont="1" applyFill="1" applyBorder="1"/>
    <xf numFmtId="164" fontId="2" fillId="3" borderId="13" xfId="1" applyFont="1" applyFill="1" applyBorder="1"/>
    <xf numFmtId="0" fontId="0" fillId="0" borderId="16" xfId="0" applyFont="1" applyBorder="1"/>
    <xf numFmtId="164" fontId="8" fillId="3" borderId="13" xfId="1" applyFont="1" applyFill="1" applyBorder="1"/>
    <xf numFmtId="164" fontId="2" fillId="3" borderId="14" xfId="1" applyFont="1" applyFill="1" applyBorder="1"/>
    <xf numFmtId="164" fontId="6" fillId="3" borderId="4" xfId="1" applyFont="1" applyFill="1" applyBorder="1"/>
    <xf numFmtId="0" fontId="3" fillId="5" borderId="8" xfId="0" applyFont="1" applyFill="1" applyBorder="1" applyAlignment="1">
      <alignment horizontal="center"/>
    </xf>
    <xf numFmtId="164" fontId="0" fillId="3" borderId="12" xfId="1" applyFont="1" applyFill="1" applyBorder="1"/>
    <xf numFmtId="164" fontId="6" fillId="0" borderId="4" xfId="1" applyFont="1" applyBorder="1"/>
    <xf numFmtId="0" fontId="2" fillId="0" borderId="8" xfId="0" applyFont="1" applyBorder="1" applyAlignment="1">
      <alignment horizontal="center" wrapText="1"/>
    </xf>
    <xf numFmtId="0" fontId="0" fillId="5" borderId="13" xfId="0" applyFont="1" applyFill="1" applyBorder="1" applyAlignment="1">
      <alignment horizontal="center"/>
    </xf>
    <xf numFmtId="164" fontId="2" fillId="0" borderId="16" xfId="1" applyFont="1" applyBorder="1"/>
    <xf numFmtId="164" fontId="2" fillId="3" borderId="9" xfId="1" applyFont="1" applyFill="1" applyBorder="1"/>
    <xf numFmtId="0" fontId="5" fillId="0" borderId="12" xfId="0" applyFont="1" applyBorder="1" applyAlignment="1">
      <alignment horizontal="center" wrapText="1"/>
    </xf>
    <xf numFmtId="164" fontId="2" fillId="0" borderId="7" xfId="1" applyFont="1" applyBorder="1"/>
    <xf numFmtId="4" fontId="0" fillId="3" borderId="4" xfId="0" applyNumberFormat="1" applyFont="1" applyFill="1" applyBorder="1"/>
    <xf numFmtId="164" fontId="2" fillId="3" borderId="4" xfId="0" applyNumberFormat="1" applyFont="1" applyFill="1" applyBorder="1"/>
    <xf numFmtId="164" fontId="2" fillId="10" borderId="4" xfId="1" applyFont="1" applyFill="1" applyBorder="1"/>
    <xf numFmtId="0" fontId="6" fillId="0" borderId="4" xfId="0" applyFont="1" applyBorder="1"/>
    <xf numFmtId="164" fontId="2" fillId="5" borderId="13" xfId="1" applyFont="1" applyFill="1" applyBorder="1"/>
    <xf numFmtId="164" fontId="2" fillId="0" borderId="13" xfId="0" applyNumberFormat="1" applyFont="1" applyBorder="1"/>
    <xf numFmtId="0" fontId="0" fillId="0" borderId="14" xfId="0" applyFont="1" applyBorder="1"/>
    <xf numFmtId="164" fontId="0" fillId="0" borderId="4" xfId="1" applyFont="1" applyFill="1" applyBorder="1"/>
    <xf numFmtId="164" fontId="2" fillId="3" borderId="8" xfId="1" applyFont="1" applyFill="1" applyBorder="1"/>
    <xf numFmtId="164" fontId="1" fillId="3" borderId="12" xfId="1" applyFont="1" applyFill="1" applyBorder="1" applyAlignment="1">
      <alignment wrapText="1"/>
    </xf>
    <xf numFmtId="164" fontId="1" fillId="3" borderId="13" xfId="1" applyFont="1" applyFill="1" applyBorder="1" applyAlignment="1">
      <alignment wrapText="1"/>
    </xf>
    <xf numFmtId="164" fontId="1" fillId="3" borderId="14" xfId="1" applyFont="1" applyFill="1" applyBorder="1" applyAlignment="1">
      <alignment wrapText="1"/>
    </xf>
    <xf numFmtId="164" fontId="19" fillId="10" borderId="4" xfId="1" applyFont="1" applyFill="1" applyBorder="1"/>
    <xf numFmtId="164" fontId="2" fillId="3" borderId="17" xfId="1" applyFont="1" applyFill="1" applyBorder="1"/>
    <xf numFmtId="164" fontId="19" fillId="3" borderId="13" xfId="1" applyFont="1" applyFill="1" applyBorder="1"/>
    <xf numFmtId="164" fontId="28" fillId="3" borderId="14" xfId="1" applyFont="1" applyFill="1" applyBorder="1"/>
    <xf numFmtId="164" fontId="2" fillId="0" borderId="6" xfId="1" applyFont="1" applyBorder="1" applyAlignment="1">
      <alignment wrapText="1"/>
    </xf>
    <xf numFmtId="164" fontId="0" fillId="0" borderId="15" xfId="1" applyFont="1" applyBorder="1"/>
    <xf numFmtId="164" fontId="0" fillId="0" borderId="18" xfId="1" applyFont="1" applyBorder="1"/>
    <xf numFmtId="164" fontId="0" fillId="0" borderId="6" xfId="1" applyFont="1" applyBorder="1"/>
    <xf numFmtId="164" fontId="23" fillId="0" borderId="6" xfId="1" applyFont="1" applyBorder="1"/>
    <xf numFmtId="164" fontId="0" fillId="0" borderId="19" xfId="1" applyFont="1" applyBorder="1"/>
    <xf numFmtId="164" fontId="2" fillId="0" borderId="19" xfId="1" applyFont="1" applyBorder="1"/>
    <xf numFmtId="164" fontId="0" fillId="0" borderId="20" xfId="1" applyFont="1" applyBorder="1"/>
    <xf numFmtId="164" fontId="0" fillId="0" borderId="21" xfId="1" applyFont="1" applyBorder="1"/>
    <xf numFmtId="0" fontId="2" fillId="0" borderId="12" xfId="0" applyFont="1" applyFill="1" applyBorder="1" applyAlignment="1">
      <alignment horizontal="center" wrapText="1"/>
    </xf>
    <xf numFmtId="164" fontId="0" fillId="0" borderId="19" xfId="1" applyFont="1" applyFill="1" applyBorder="1"/>
    <xf numFmtId="164" fontId="27" fillId="0" borderId="19" xfId="1" applyFont="1" applyBorder="1"/>
    <xf numFmtId="0" fontId="6" fillId="0" borderId="4" xfId="0" applyFont="1" applyFill="1" applyBorder="1" applyAlignment="1">
      <alignment wrapText="1"/>
    </xf>
    <xf numFmtId="0" fontId="0" fillId="0" borderId="22" xfId="0" applyFont="1" applyBorder="1"/>
    <xf numFmtId="0" fontId="0" fillId="0" borderId="23" xfId="0" applyFont="1" applyBorder="1"/>
    <xf numFmtId="0" fontId="19" fillId="0" borderId="23" xfId="0" applyFont="1" applyBorder="1"/>
    <xf numFmtId="0" fontId="0" fillId="3" borderId="23" xfId="0" applyFont="1" applyFill="1" applyBorder="1"/>
    <xf numFmtId="0" fontId="19" fillId="3" borderId="23" xfId="0" applyFont="1" applyFill="1" applyBorder="1"/>
    <xf numFmtId="0" fontId="0" fillId="0" borderId="23" xfId="0" applyFont="1" applyFill="1" applyBorder="1"/>
    <xf numFmtId="0" fontId="2" fillId="0" borderId="23" xfId="0" applyFont="1" applyBorder="1"/>
    <xf numFmtId="0" fontId="2" fillId="0" borderId="23" xfId="0" applyFont="1" applyFill="1" applyBorder="1"/>
    <xf numFmtId="0" fontId="7" fillId="0" borderId="23" xfId="0" applyFont="1" applyBorder="1"/>
    <xf numFmtId="164" fontId="16" fillId="0" borderId="23" xfId="1" applyFont="1" applyBorder="1"/>
    <xf numFmtId="164" fontId="19" fillId="0" borderId="23" xfId="0" applyNumberFormat="1" applyFont="1" applyBorder="1"/>
    <xf numFmtId="164" fontId="19" fillId="0" borderId="23" xfId="1" applyFont="1" applyBorder="1"/>
    <xf numFmtId="0" fontId="2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4" fontId="35" fillId="3" borderId="1" xfId="1" applyFont="1" applyFill="1" applyBorder="1"/>
    <xf numFmtId="164" fontId="2" fillId="0" borderId="23" xfId="1" applyFont="1" applyFill="1" applyBorder="1"/>
    <xf numFmtId="0" fontId="14" fillId="0" borderId="23" xfId="0" applyFont="1" applyFill="1" applyBorder="1" applyAlignment="1">
      <alignment wrapText="1"/>
    </xf>
    <xf numFmtId="164" fontId="0" fillId="0" borderId="23" xfId="1" applyFont="1" applyBorder="1"/>
    <xf numFmtId="164" fontId="2" fillId="0" borderId="23" xfId="1" applyFont="1" applyBorder="1"/>
    <xf numFmtId="164" fontId="27" fillId="0" borderId="23" xfId="1" applyFont="1" applyBorder="1"/>
    <xf numFmtId="164" fontId="0" fillId="0" borderId="23" xfId="1" applyFont="1" applyFill="1" applyBorder="1"/>
    <xf numFmtId="164" fontId="16" fillId="0" borderId="23" xfId="1" applyFont="1" applyFill="1" applyBorder="1"/>
    <xf numFmtId="164" fontId="0" fillId="0" borderId="23" xfId="0" applyNumberFormat="1" applyFont="1" applyBorder="1"/>
    <xf numFmtId="164" fontId="0" fillId="3" borderId="23" xfId="1" applyFont="1" applyFill="1" applyBorder="1"/>
    <xf numFmtId="0" fontId="2" fillId="0" borderId="21" xfId="0" applyFont="1" applyFill="1" applyBorder="1" applyAlignment="1">
      <alignment horizontal="center" wrapText="1"/>
    </xf>
    <xf numFmtId="0" fontId="0" fillId="0" borderId="19" xfId="0" applyFont="1" applyBorder="1"/>
    <xf numFmtId="0" fontId="0" fillId="0" borderId="21" xfId="0" applyFont="1" applyBorder="1"/>
    <xf numFmtId="0" fontId="0" fillId="0" borderId="19" xfId="0" applyFont="1" applyFill="1" applyBorder="1"/>
    <xf numFmtId="0" fontId="2" fillId="0" borderId="19" xfId="0" applyFont="1" applyBorder="1"/>
    <xf numFmtId="164" fontId="2" fillId="0" borderId="19" xfId="0" applyNumberFormat="1" applyFont="1" applyBorder="1"/>
    <xf numFmtId="0" fontId="16" fillId="0" borderId="19" xfId="0" applyFont="1" applyBorder="1"/>
    <xf numFmtId="0" fontId="0" fillId="0" borderId="20" xfId="0" applyFont="1" applyBorder="1"/>
    <xf numFmtId="0" fontId="2" fillId="3" borderId="4" xfId="0" applyFont="1" applyFill="1" applyBorder="1" applyAlignment="1">
      <alignment horizontal="center"/>
    </xf>
    <xf numFmtId="164" fontId="1" fillId="0" borderId="19" xfId="1" applyFont="1" applyBorder="1"/>
    <xf numFmtId="164" fontId="0" fillId="0" borderId="13" xfId="0" applyNumberFormat="1" applyFont="1" applyBorder="1"/>
    <xf numFmtId="164" fontId="27" fillId="3" borderId="1" xfId="1" applyFont="1" applyFill="1" applyBorder="1"/>
    <xf numFmtId="164" fontId="27" fillId="3" borderId="4" xfId="1" applyFont="1" applyFill="1" applyBorder="1"/>
    <xf numFmtId="164" fontId="27" fillId="3" borderId="13" xfId="1" applyFont="1" applyFill="1" applyBorder="1"/>
    <xf numFmtId="164" fontId="27" fillId="0" borderId="6" xfId="1" applyFont="1" applyBorder="1"/>
    <xf numFmtId="0" fontId="0" fillId="0" borderId="28" xfId="0" applyFont="1" applyBorder="1"/>
    <xf numFmtId="164" fontId="0" fillId="0" borderId="4" xfId="1" applyFont="1" applyBorder="1" applyAlignment="1">
      <alignment horizontal="center"/>
    </xf>
    <xf numFmtId="0" fontId="0" fillId="0" borderId="30" xfId="0" applyFont="1" applyBorder="1"/>
    <xf numFmtId="0" fontId="19" fillId="0" borderId="0" xfId="0" applyFont="1" applyBorder="1"/>
    <xf numFmtId="164" fontId="19" fillId="0" borderId="2" xfId="1" applyFont="1" applyFill="1" applyBorder="1"/>
    <xf numFmtId="164" fontId="0" fillId="0" borderId="31" xfId="1" applyFont="1" applyBorder="1"/>
    <xf numFmtId="0" fontId="0" fillId="0" borderId="32" xfId="0" applyFont="1" applyBorder="1"/>
    <xf numFmtId="0" fontId="0" fillId="0" borderId="31" xfId="0" applyFont="1" applyBorder="1"/>
    <xf numFmtId="0" fontId="0" fillId="0" borderId="33" xfId="0" applyFont="1" applyBorder="1"/>
    <xf numFmtId="0" fontId="0" fillId="0" borderId="25" xfId="0" applyFont="1" applyBorder="1"/>
    <xf numFmtId="0" fontId="0" fillId="0" borderId="34" xfId="0" applyFont="1" applyBorder="1"/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164" fontId="19" fillId="8" borderId="2" xfId="1" applyFont="1" applyFill="1" applyBorder="1"/>
    <xf numFmtId="0" fontId="0" fillId="0" borderId="31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5" xfId="0" applyFont="1" applyBorder="1"/>
    <xf numFmtId="0" fontId="7" fillId="0" borderId="35" xfId="0" applyFont="1" applyBorder="1"/>
    <xf numFmtId="0" fontId="6" fillId="0" borderId="35" xfId="0" applyFont="1" applyBorder="1" applyAlignment="1">
      <alignment horizontal="center"/>
    </xf>
    <xf numFmtId="164" fontId="0" fillId="0" borderId="36" xfId="1" applyFont="1" applyBorder="1"/>
    <xf numFmtId="164" fontId="2" fillId="0" borderId="30" xfId="0" applyNumberFormat="1" applyFont="1" applyBorder="1"/>
    <xf numFmtId="164" fontId="0" fillId="3" borderId="19" xfId="1" applyFont="1" applyFill="1" applyBorder="1"/>
    <xf numFmtId="164" fontId="23" fillId="0" borderId="19" xfId="1" applyFont="1" applyBorder="1"/>
    <xf numFmtId="164" fontId="0" fillId="3" borderId="21" xfId="1" applyFont="1" applyFill="1" applyBorder="1"/>
    <xf numFmtId="0" fontId="0" fillId="0" borderId="37" xfId="0" applyFont="1" applyBorder="1"/>
    <xf numFmtId="164" fontId="1" fillId="3" borderId="19" xfId="1" applyFont="1" applyFill="1" applyBorder="1" applyAlignment="1">
      <alignment wrapText="1"/>
    </xf>
    <xf numFmtId="0" fontId="19" fillId="0" borderId="19" xfId="0" applyFont="1" applyBorder="1"/>
    <xf numFmtId="0" fontId="2" fillId="3" borderId="2" xfId="0" applyFont="1" applyFill="1" applyBorder="1" applyAlignment="1">
      <alignment horizontal="right"/>
    </xf>
    <xf numFmtId="164" fontId="2" fillId="3" borderId="2" xfId="1" applyFont="1" applyFill="1" applyBorder="1"/>
    <xf numFmtId="164" fontId="2" fillId="0" borderId="29" xfId="1" applyFont="1" applyBorder="1"/>
    <xf numFmtId="164" fontId="2" fillId="0" borderId="24" xfId="1" applyFont="1" applyBorder="1"/>
    <xf numFmtId="0" fontId="2" fillId="3" borderId="3" xfId="0" applyFont="1" applyFill="1" applyBorder="1" applyAlignment="1">
      <alignment horizontal="left"/>
    </xf>
    <xf numFmtId="164" fontId="2" fillId="3" borderId="3" xfId="1" applyFont="1" applyFill="1" applyBorder="1"/>
    <xf numFmtId="164" fontId="2" fillId="3" borderId="10" xfId="1" applyFont="1" applyFill="1" applyBorder="1"/>
    <xf numFmtId="164" fontId="0" fillId="0" borderId="38" xfId="1" applyFont="1" applyBorder="1"/>
    <xf numFmtId="164" fontId="0" fillId="0" borderId="24" xfId="1" applyFont="1" applyBorder="1"/>
    <xf numFmtId="0" fontId="2" fillId="0" borderId="24" xfId="0" applyFont="1" applyBorder="1"/>
    <xf numFmtId="164" fontId="1" fillId="3" borderId="38" xfId="1" applyFont="1" applyFill="1" applyBorder="1" applyAlignment="1">
      <alignment wrapText="1"/>
    </xf>
    <xf numFmtId="164" fontId="0" fillId="0" borderId="39" xfId="1" applyFont="1" applyBorder="1"/>
    <xf numFmtId="164" fontId="19" fillId="0" borderId="19" xfId="0" applyNumberFormat="1" applyFont="1" applyBorder="1"/>
    <xf numFmtId="164" fontId="27" fillId="0" borderId="4" xfId="1" applyFont="1" applyBorder="1" applyAlignment="1">
      <alignment horizontal="center"/>
    </xf>
    <xf numFmtId="165" fontId="19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0" fontId="38" fillId="3" borderId="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0" fontId="38" fillId="0" borderId="0" xfId="0" applyFont="1"/>
    <xf numFmtId="0" fontId="19" fillId="4" borderId="1" xfId="0" applyFont="1" applyFill="1" applyBorder="1"/>
    <xf numFmtId="0" fontId="7" fillId="4" borderId="1" xfId="0" applyFont="1" applyFill="1" applyBorder="1"/>
    <xf numFmtId="164" fontId="19" fillId="4" borderId="1" xfId="1" applyFont="1" applyFill="1" applyBorder="1"/>
    <xf numFmtId="0" fontId="16" fillId="4" borderId="0" xfId="0" applyFont="1" applyFill="1"/>
    <xf numFmtId="164" fontId="19" fillId="4" borderId="23" xfId="0" applyNumberFormat="1" applyFont="1" applyFill="1" applyBorder="1"/>
    <xf numFmtId="164" fontId="0" fillId="4" borderId="4" xfId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0" fillId="4" borderId="0" xfId="0" applyFont="1" applyFill="1"/>
    <xf numFmtId="0" fontId="0" fillId="0" borderId="0" xfId="0" applyFont="1" applyFill="1" applyBorder="1"/>
    <xf numFmtId="164" fontId="0" fillId="9" borderId="19" xfId="1" applyFont="1" applyFill="1" applyBorder="1"/>
    <xf numFmtId="164" fontId="19" fillId="0" borderId="19" xfId="1" applyFont="1" applyBorder="1"/>
    <xf numFmtId="0" fontId="0" fillId="3" borderId="19" xfId="0" applyFont="1" applyFill="1" applyBorder="1"/>
    <xf numFmtId="0" fontId="19" fillId="3" borderId="19" xfId="0" applyFont="1" applyFill="1" applyBorder="1"/>
    <xf numFmtId="164" fontId="7" fillId="3" borderId="19" xfId="1" applyFont="1" applyFill="1" applyBorder="1" applyAlignment="1">
      <alignment horizontal="center" wrapText="1"/>
    </xf>
    <xf numFmtId="164" fontId="7" fillId="3" borderId="19" xfId="1" applyFont="1" applyFill="1" applyBorder="1"/>
    <xf numFmtId="164" fontId="2" fillId="0" borderId="19" xfId="1" applyFont="1" applyFill="1" applyBorder="1"/>
    <xf numFmtId="164" fontId="7" fillId="0" borderId="19" xfId="1" applyFont="1" applyFill="1" applyBorder="1"/>
    <xf numFmtId="164" fontId="14" fillId="0" borderId="19" xfId="1" applyFont="1" applyFill="1" applyBorder="1" applyAlignment="1">
      <alignment wrapText="1"/>
    </xf>
    <xf numFmtId="164" fontId="0" fillId="0" borderId="19" xfId="0" applyNumberFormat="1" applyFont="1" applyFill="1" applyBorder="1"/>
    <xf numFmtId="164" fontId="35" fillId="3" borderId="19" xfId="1" applyFont="1" applyFill="1" applyBorder="1"/>
    <xf numFmtId="164" fontId="1" fillId="3" borderId="19" xfId="1" applyFont="1" applyFill="1" applyBorder="1"/>
    <xf numFmtId="164" fontId="2" fillId="0" borderId="19" xfId="0" applyNumberFormat="1" applyFont="1" applyFill="1" applyBorder="1"/>
    <xf numFmtId="164" fontId="19" fillId="4" borderId="19" xfId="0" applyNumberFormat="1" applyFont="1" applyFill="1" applyBorder="1"/>
    <xf numFmtId="164" fontId="2" fillId="4" borderId="19" xfId="0" applyNumberFormat="1" applyFont="1" applyFill="1" applyBorder="1"/>
    <xf numFmtId="0" fontId="7" fillId="0" borderId="19" xfId="0" applyFont="1" applyBorder="1"/>
    <xf numFmtId="164" fontId="0" fillId="0" borderId="29" xfId="1" applyFont="1" applyBorder="1"/>
    <xf numFmtId="164" fontId="0" fillId="0" borderId="17" xfId="1" applyFont="1" applyBorder="1"/>
    <xf numFmtId="164" fontId="1" fillId="0" borderId="23" xfId="1" applyFont="1" applyFill="1" applyBorder="1"/>
    <xf numFmtId="164" fontId="0" fillId="0" borderId="29" xfId="0" applyNumberFormat="1" applyFont="1" applyBorder="1"/>
    <xf numFmtId="164" fontId="0" fillId="0" borderId="25" xfId="0" applyNumberFormat="1" applyFont="1" applyBorder="1"/>
    <xf numFmtId="0" fontId="38" fillId="5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wrapText="1"/>
    </xf>
    <xf numFmtId="0" fontId="35" fillId="5" borderId="1" xfId="0" applyFont="1" applyFill="1" applyBorder="1" applyAlignment="1">
      <alignment horizontal="center"/>
    </xf>
    <xf numFmtId="164" fontId="35" fillId="5" borderId="1" xfId="1" applyFont="1" applyFill="1" applyBorder="1"/>
    <xf numFmtId="0" fontId="38" fillId="5" borderId="0" xfId="0" applyFont="1" applyFill="1"/>
    <xf numFmtId="164" fontId="27" fillId="5" borderId="23" xfId="1" applyFont="1" applyFill="1" applyBorder="1"/>
    <xf numFmtId="164" fontId="27" fillId="5" borderId="4" xfId="1" applyFont="1" applyFill="1" applyBorder="1" applyAlignment="1">
      <alignment horizontal="center"/>
    </xf>
    <xf numFmtId="164" fontId="35" fillId="5" borderId="19" xfId="1" applyFont="1" applyFill="1" applyBorder="1"/>
    <xf numFmtId="164" fontId="0" fillId="5" borderId="13" xfId="1" applyFont="1" applyFill="1" applyBorder="1"/>
    <xf numFmtId="0" fontId="39" fillId="5" borderId="1" xfId="0" applyFont="1" applyFill="1" applyBorder="1" applyAlignment="1">
      <alignment wrapText="1"/>
    </xf>
    <xf numFmtId="0" fontId="39" fillId="5" borderId="1" xfId="0" applyFont="1" applyFill="1" applyBorder="1" applyAlignment="1">
      <alignment horizontal="center"/>
    </xf>
    <xf numFmtId="164" fontId="39" fillId="5" borderId="1" xfId="1" applyFont="1" applyFill="1" applyBorder="1"/>
    <xf numFmtId="164" fontId="38" fillId="5" borderId="19" xfId="1" applyFont="1" applyFill="1" applyBorder="1"/>
    <xf numFmtId="0" fontId="27" fillId="5" borderId="1" xfId="0" applyFont="1" applyFill="1" applyBorder="1" applyAlignment="1">
      <alignment horizontal="center"/>
    </xf>
    <xf numFmtId="0" fontId="36" fillId="5" borderId="0" xfId="0" applyFont="1" applyFill="1"/>
    <xf numFmtId="164" fontId="37" fillId="5" borderId="23" xfId="1" applyFont="1" applyFill="1" applyBorder="1"/>
    <xf numFmtId="164" fontId="0" fillId="5" borderId="4" xfId="1" applyFont="1" applyFill="1" applyBorder="1" applyAlignment="1">
      <alignment horizontal="center"/>
    </xf>
    <xf numFmtId="0" fontId="27" fillId="5" borderId="0" xfId="0" applyFont="1" applyFill="1"/>
    <xf numFmtId="164" fontId="27" fillId="5" borderId="19" xfId="1" applyFont="1" applyFill="1" applyBorder="1"/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center"/>
    </xf>
    <xf numFmtId="164" fontId="7" fillId="5" borderId="1" xfId="1" applyFont="1" applyFill="1" applyBorder="1"/>
    <xf numFmtId="0" fontId="0" fillId="5" borderId="0" xfId="0" applyFont="1" applyFill="1"/>
    <xf numFmtId="164" fontId="1" fillId="5" borderId="23" xfId="1" applyFont="1" applyFill="1" applyBorder="1"/>
    <xf numFmtId="164" fontId="0" fillId="5" borderId="19" xfId="1" applyFont="1" applyFill="1" applyBorder="1"/>
    <xf numFmtId="164" fontId="0" fillId="5" borderId="23" xfId="1" applyFont="1" applyFill="1" applyBorder="1"/>
    <xf numFmtId="0" fontId="27" fillId="5" borderId="1" xfId="0" applyFont="1" applyFill="1" applyBorder="1" applyAlignment="1">
      <alignment wrapText="1"/>
    </xf>
    <xf numFmtId="0" fontId="35" fillId="5" borderId="1" xfId="0" applyFont="1" applyFill="1" applyBorder="1"/>
    <xf numFmtId="164" fontId="27" fillId="5" borderId="1" xfId="1" applyFont="1" applyFill="1" applyBorder="1"/>
    <xf numFmtId="43" fontId="27" fillId="5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1" xfId="1" applyFont="1" applyBorder="1" applyAlignment="1">
      <alignment horizontal="center" wrapText="1"/>
    </xf>
    <xf numFmtId="164" fontId="2" fillId="0" borderId="1" xfId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8" xfId="1" applyFont="1" applyBorder="1" applyAlignment="1">
      <alignment horizontal="center"/>
    </xf>
    <xf numFmtId="164" fontId="0" fillId="0" borderId="9" xfId="1" applyFont="1" applyBorder="1" applyAlignment="1">
      <alignment horizontal="center"/>
    </xf>
    <xf numFmtId="164" fontId="2" fillId="3" borderId="2" xfId="1" applyFont="1" applyFill="1" applyBorder="1" applyAlignment="1">
      <alignment horizontal="center"/>
    </xf>
    <xf numFmtId="164" fontId="2" fillId="3" borderId="3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19" fillId="0" borderId="30" xfId="0" applyFont="1" applyBorder="1"/>
    <xf numFmtId="0" fontId="19" fillId="0" borderId="34" xfId="0" applyFont="1" applyBorder="1"/>
    <xf numFmtId="164" fontId="0" fillId="0" borderId="26" xfId="1" applyFont="1" applyBorder="1" applyAlignment="1">
      <alignment horizontal="center"/>
    </xf>
    <xf numFmtId="164" fontId="0" fillId="0" borderId="27" xfId="1" applyFont="1" applyBorder="1" applyAlignment="1">
      <alignment horizontal="center"/>
    </xf>
    <xf numFmtId="0" fontId="19" fillId="0" borderId="29" xfId="0" applyFont="1" applyBorder="1"/>
    <xf numFmtId="0" fontId="19" fillId="0" borderId="17" xfId="0" applyFont="1" applyBorder="1"/>
    <xf numFmtId="0" fontId="2" fillId="0" borderId="30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2" fillId="0" borderId="19" xfId="0" applyFont="1" applyBorder="1" applyAlignment="1">
      <alignment wrapText="1"/>
    </xf>
    <xf numFmtId="0" fontId="2" fillId="3" borderId="39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9"/>
  <sheetViews>
    <sheetView topLeftCell="A253" workbookViewId="0">
      <selection activeCell="C34" sqref="C34"/>
    </sheetView>
  </sheetViews>
  <sheetFormatPr defaultRowHeight="15" x14ac:dyDescent="0.2"/>
  <cols>
    <col min="1" max="1" width="3.62890625" customWidth="1"/>
    <col min="2" max="2" width="49.09765625" bestFit="1" customWidth="1"/>
    <col min="3" max="3" width="20.58203125" customWidth="1"/>
    <col min="4" max="4" width="14.125" customWidth="1"/>
    <col min="5" max="5" width="27.171875" customWidth="1"/>
    <col min="6" max="6" width="14.9296875" customWidth="1"/>
    <col min="7" max="7" width="14.2578125" bestFit="1" customWidth="1"/>
    <col min="8" max="8" width="13.31640625" bestFit="1" customWidth="1"/>
    <col min="9" max="9" width="13.98828125" customWidth="1"/>
    <col min="10" max="10" width="15.87109375" customWidth="1"/>
  </cols>
  <sheetData>
    <row r="1" spans="1:8" ht="18.75" x14ac:dyDescent="0.25">
      <c r="A1" s="489" t="s">
        <v>187</v>
      </c>
      <c r="B1" s="489"/>
      <c r="C1" s="489"/>
      <c r="D1" s="489"/>
      <c r="E1" s="489"/>
    </row>
    <row r="2" spans="1:8" ht="21" x14ac:dyDescent="0.3">
      <c r="A2" s="490" t="s">
        <v>0</v>
      </c>
      <c r="B2" s="490"/>
      <c r="C2" s="490"/>
      <c r="D2" s="490"/>
      <c r="E2" s="490"/>
    </row>
    <row r="3" spans="1:8" ht="15" customHeight="1" x14ac:dyDescent="0.2">
      <c r="A3" s="491" t="s">
        <v>1</v>
      </c>
      <c r="B3" s="493" t="s">
        <v>2</v>
      </c>
      <c r="C3" s="494" t="s">
        <v>3</v>
      </c>
      <c r="D3" s="493" t="s">
        <v>4</v>
      </c>
      <c r="E3" s="493" t="s">
        <v>5</v>
      </c>
    </row>
    <row r="4" spans="1:8" x14ac:dyDescent="0.2">
      <c r="A4" s="492"/>
      <c r="B4" s="493"/>
      <c r="C4" s="494"/>
      <c r="D4" s="493"/>
      <c r="E4" s="493"/>
    </row>
    <row r="5" spans="1:8" x14ac:dyDescent="0.2">
      <c r="A5" s="1"/>
      <c r="B5" s="2" t="s">
        <v>6</v>
      </c>
      <c r="C5" s="3"/>
      <c r="D5" s="4"/>
      <c r="E5" s="4"/>
    </row>
    <row r="6" spans="1:8" x14ac:dyDescent="0.2">
      <c r="A6" s="5">
        <v>1</v>
      </c>
      <c r="B6" s="6" t="s">
        <v>7</v>
      </c>
      <c r="C6" s="7" t="s">
        <v>8</v>
      </c>
      <c r="D6" s="8" t="s">
        <v>9</v>
      </c>
      <c r="E6" s="9">
        <v>80000</v>
      </c>
    </row>
    <row r="7" spans="1:8" ht="27.75" x14ac:dyDescent="0.2">
      <c r="A7" s="5">
        <v>2</v>
      </c>
      <c r="B7" s="6" t="s">
        <v>10</v>
      </c>
      <c r="C7" s="10" t="s">
        <v>11</v>
      </c>
      <c r="D7" s="8" t="s">
        <v>9</v>
      </c>
      <c r="E7" s="9">
        <v>50000</v>
      </c>
    </row>
    <row r="8" spans="1:8" x14ac:dyDescent="0.2">
      <c r="A8" s="8">
        <v>4</v>
      </c>
      <c r="B8" s="6" t="s">
        <v>12</v>
      </c>
      <c r="C8" s="10" t="s">
        <v>13</v>
      </c>
      <c r="D8" s="8" t="s">
        <v>9</v>
      </c>
      <c r="E8" s="9">
        <v>50000</v>
      </c>
    </row>
    <row r="9" spans="1:8" x14ac:dyDescent="0.2">
      <c r="A9" s="8">
        <v>5</v>
      </c>
      <c r="B9" s="6" t="s">
        <v>14</v>
      </c>
      <c r="C9" s="10" t="s">
        <v>11</v>
      </c>
      <c r="D9" s="8" t="s">
        <v>9</v>
      </c>
      <c r="E9" s="9">
        <v>20000</v>
      </c>
    </row>
    <row r="10" spans="1:8" x14ac:dyDescent="0.2">
      <c r="A10" s="8">
        <v>6</v>
      </c>
      <c r="B10" s="6" t="s">
        <v>15</v>
      </c>
      <c r="C10" s="10" t="s">
        <v>13</v>
      </c>
      <c r="D10" s="8" t="s">
        <v>9</v>
      </c>
      <c r="E10" s="9">
        <v>30000</v>
      </c>
    </row>
    <row r="11" spans="1:8" x14ac:dyDescent="0.2">
      <c r="A11" s="8">
        <v>8</v>
      </c>
      <c r="B11" s="6" t="s">
        <v>16</v>
      </c>
      <c r="C11" s="7" t="s">
        <v>13</v>
      </c>
      <c r="D11" s="8" t="s">
        <v>9</v>
      </c>
      <c r="E11" s="9">
        <v>50000</v>
      </c>
      <c r="H11" s="11"/>
    </row>
    <row r="12" spans="1:8" x14ac:dyDescent="0.2">
      <c r="A12" s="8">
        <v>9</v>
      </c>
      <c r="B12" s="6" t="s">
        <v>17</v>
      </c>
      <c r="C12" s="7" t="s">
        <v>13</v>
      </c>
      <c r="D12" s="8" t="s">
        <v>9</v>
      </c>
      <c r="E12" s="9">
        <v>10000</v>
      </c>
    </row>
    <row r="13" spans="1:8" x14ac:dyDescent="0.2">
      <c r="A13" s="8">
        <v>10</v>
      </c>
      <c r="B13" s="6" t="s">
        <v>18</v>
      </c>
      <c r="C13" s="7" t="s">
        <v>8</v>
      </c>
      <c r="D13" s="8" t="s">
        <v>9</v>
      </c>
      <c r="E13" s="9">
        <v>20000</v>
      </c>
    </row>
    <row r="14" spans="1:8" x14ac:dyDescent="0.2">
      <c r="A14" s="8">
        <v>11</v>
      </c>
      <c r="B14" s="6" t="s">
        <v>19</v>
      </c>
      <c r="C14" s="7" t="s">
        <v>8</v>
      </c>
      <c r="D14" s="8" t="s">
        <v>9</v>
      </c>
      <c r="E14" s="9">
        <v>40000</v>
      </c>
    </row>
    <row r="15" spans="1:8" x14ac:dyDescent="0.2">
      <c r="A15" s="8">
        <v>12</v>
      </c>
      <c r="B15" s="6" t="s">
        <v>20</v>
      </c>
      <c r="C15" s="10" t="s">
        <v>21</v>
      </c>
      <c r="D15" s="8" t="s">
        <v>9</v>
      </c>
      <c r="E15" s="9">
        <v>50000</v>
      </c>
    </row>
    <row r="16" spans="1:8" x14ac:dyDescent="0.2">
      <c r="A16" s="8">
        <v>13</v>
      </c>
      <c r="B16" s="6" t="s">
        <v>22</v>
      </c>
      <c r="C16" s="7" t="s">
        <v>13</v>
      </c>
      <c r="D16" s="8" t="s">
        <v>9</v>
      </c>
      <c r="E16" s="9">
        <v>10000</v>
      </c>
    </row>
    <row r="17" spans="1:6" x14ac:dyDescent="0.2">
      <c r="A17" s="8">
        <v>14</v>
      </c>
      <c r="B17" s="6" t="s">
        <v>23</v>
      </c>
      <c r="C17" s="7" t="s">
        <v>13</v>
      </c>
      <c r="D17" s="8" t="s">
        <v>9</v>
      </c>
      <c r="E17" s="9">
        <v>20000</v>
      </c>
    </row>
    <row r="19" spans="1:6" x14ac:dyDescent="0.2">
      <c r="A19" s="8"/>
      <c r="B19" s="6" t="s">
        <v>24</v>
      </c>
      <c r="C19" s="7" t="s">
        <v>13</v>
      </c>
      <c r="D19" s="8" t="s">
        <v>25</v>
      </c>
      <c r="E19" s="9">
        <v>50000</v>
      </c>
    </row>
    <row r="20" spans="1:6" x14ac:dyDescent="0.2">
      <c r="A20" s="8"/>
      <c r="B20" s="12" t="s">
        <v>26</v>
      </c>
      <c r="C20" s="13"/>
      <c r="D20" s="14"/>
      <c r="E20" s="15">
        <f>SUM(E6:E19)</f>
        <v>480000</v>
      </c>
      <c r="F20" s="16" t="s">
        <v>27</v>
      </c>
    </row>
    <row r="21" spans="1:6" x14ac:dyDescent="0.2">
      <c r="A21" s="8"/>
      <c r="B21" s="17" t="s">
        <v>28</v>
      </c>
      <c r="C21" s="7" t="s">
        <v>8</v>
      </c>
      <c r="D21" s="8" t="s">
        <v>9</v>
      </c>
      <c r="E21" s="15">
        <f>2/100*6549329.62</f>
        <v>130986.59240000001</v>
      </c>
    </row>
    <row r="22" spans="1:6" ht="27.75" x14ac:dyDescent="0.2">
      <c r="A22" s="5">
        <v>7</v>
      </c>
      <c r="B22" s="18" t="s">
        <v>29</v>
      </c>
      <c r="C22" s="19" t="s">
        <v>13</v>
      </c>
      <c r="D22" s="5" t="s">
        <v>9</v>
      </c>
      <c r="E22" s="9">
        <v>300000</v>
      </c>
    </row>
    <row r="23" spans="1:6" x14ac:dyDescent="0.2">
      <c r="A23" s="8"/>
      <c r="B23" s="17"/>
      <c r="C23" s="7"/>
      <c r="D23" s="8"/>
      <c r="E23" s="21"/>
    </row>
    <row r="24" spans="1:6" x14ac:dyDescent="0.2">
      <c r="A24" s="8"/>
      <c r="B24" s="12" t="s">
        <v>26</v>
      </c>
      <c r="C24" s="7"/>
      <c r="D24" s="8"/>
      <c r="E24" s="22">
        <f>E20+E22+E21</f>
        <v>910986.59239999996</v>
      </c>
    </row>
    <row r="25" spans="1:6" x14ac:dyDescent="0.2">
      <c r="A25" s="8"/>
      <c r="B25" s="17"/>
      <c r="C25" s="7"/>
      <c r="D25" s="8"/>
      <c r="E25" s="21"/>
    </row>
    <row r="26" spans="1:6" x14ac:dyDescent="0.2">
      <c r="A26" s="8"/>
      <c r="B26" s="17"/>
      <c r="C26" s="7"/>
      <c r="D26" s="8"/>
      <c r="E26" s="21"/>
    </row>
    <row r="27" spans="1:6" x14ac:dyDescent="0.2">
      <c r="A27" s="8"/>
      <c r="B27" s="17"/>
      <c r="C27" s="7"/>
      <c r="D27" s="8"/>
      <c r="E27" s="21"/>
    </row>
    <row r="28" spans="1:6" x14ac:dyDescent="0.2">
      <c r="A28" s="8"/>
      <c r="B28" s="17"/>
      <c r="C28" s="7"/>
      <c r="D28" s="8"/>
      <c r="E28" s="21"/>
    </row>
    <row r="29" spans="1:6" x14ac:dyDescent="0.2">
      <c r="A29" s="495" t="s">
        <v>30</v>
      </c>
      <c r="B29" s="495"/>
      <c r="C29" s="495"/>
      <c r="D29" s="495"/>
      <c r="E29" s="495"/>
    </row>
    <row r="30" spans="1:6" x14ac:dyDescent="0.2">
      <c r="A30" s="495" t="s">
        <v>0</v>
      </c>
      <c r="B30" s="495"/>
      <c r="C30" s="495"/>
      <c r="D30" s="495"/>
      <c r="E30" s="495"/>
    </row>
    <row r="31" spans="1:6" ht="15" customHeight="1" x14ac:dyDescent="0.2">
      <c r="A31" s="496" t="s">
        <v>1</v>
      </c>
      <c r="B31" s="497" t="s">
        <v>2</v>
      </c>
      <c r="C31" s="498" t="s">
        <v>3</v>
      </c>
      <c r="D31" s="497" t="s">
        <v>4</v>
      </c>
      <c r="E31" s="497" t="s">
        <v>5</v>
      </c>
    </row>
    <row r="32" spans="1:6" x14ac:dyDescent="0.2">
      <c r="A32" s="496"/>
      <c r="B32" s="497"/>
      <c r="C32" s="498"/>
      <c r="D32" s="497"/>
      <c r="E32" s="497"/>
    </row>
    <row r="33" spans="1:5" x14ac:dyDescent="0.2">
      <c r="A33" s="8"/>
      <c r="B33" s="6"/>
      <c r="C33" s="7"/>
      <c r="D33" s="8"/>
      <c r="E33" s="9"/>
    </row>
    <row r="34" spans="1:5" x14ac:dyDescent="0.2">
      <c r="A34" s="8"/>
      <c r="B34" s="23" t="s">
        <v>31</v>
      </c>
      <c r="C34" s="7"/>
      <c r="D34" s="8"/>
      <c r="E34" s="9"/>
    </row>
    <row r="35" spans="1:5" ht="27.75" x14ac:dyDescent="0.2">
      <c r="A35" s="5">
        <v>16</v>
      </c>
      <c r="B35" s="18" t="s">
        <v>32</v>
      </c>
      <c r="C35" s="19" t="s">
        <v>13</v>
      </c>
      <c r="D35" s="5" t="s">
        <v>9</v>
      </c>
      <c r="E35" s="20">
        <f>2/100*6549329.62</f>
        <v>130986.59240000001</v>
      </c>
    </row>
    <row r="36" spans="1:5" x14ac:dyDescent="0.2">
      <c r="A36" s="5">
        <v>17</v>
      </c>
      <c r="B36" s="18" t="s">
        <v>33</v>
      </c>
      <c r="C36" s="19" t="s">
        <v>34</v>
      </c>
      <c r="D36" s="5" t="s">
        <v>35</v>
      </c>
      <c r="E36" s="24">
        <v>200000.5</v>
      </c>
    </row>
    <row r="37" spans="1:5" x14ac:dyDescent="0.2">
      <c r="A37" s="5"/>
      <c r="B37" s="18" t="s">
        <v>36</v>
      </c>
      <c r="C37" s="19" t="s">
        <v>34</v>
      </c>
      <c r="D37" s="5" t="s">
        <v>35</v>
      </c>
      <c r="E37" s="24">
        <v>182663.2</v>
      </c>
    </row>
    <row r="38" spans="1:5" x14ac:dyDescent="0.2">
      <c r="A38" s="5"/>
      <c r="B38" s="18" t="s">
        <v>37</v>
      </c>
      <c r="C38" s="19" t="s">
        <v>34</v>
      </c>
      <c r="D38" s="5" t="s">
        <v>35</v>
      </c>
      <c r="E38" s="24">
        <v>57055.8</v>
      </c>
    </row>
    <row r="39" spans="1:5" ht="27.75" x14ac:dyDescent="0.2">
      <c r="A39" s="5">
        <v>20</v>
      </c>
      <c r="B39" s="25" t="s">
        <v>38</v>
      </c>
      <c r="C39" s="26" t="s">
        <v>39</v>
      </c>
      <c r="D39" s="27" t="s">
        <v>35</v>
      </c>
      <c r="E39" s="28">
        <v>69189.759999999995</v>
      </c>
    </row>
    <row r="40" spans="1:5" x14ac:dyDescent="0.2">
      <c r="A40" s="5">
        <v>21</v>
      </c>
      <c r="B40" s="29" t="s">
        <v>40</v>
      </c>
      <c r="C40" s="30" t="s">
        <v>21</v>
      </c>
      <c r="D40" s="31" t="s">
        <v>35</v>
      </c>
      <c r="E40" s="24">
        <v>187041.53</v>
      </c>
    </row>
    <row r="41" spans="1:5" x14ac:dyDescent="0.2">
      <c r="A41" s="5"/>
      <c r="B41" s="32" t="s">
        <v>41</v>
      </c>
      <c r="C41" s="19" t="s">
        <v>13</v>
      </c>
      <c r="D41" s="5" t="s">
        <v>35</v>
      </c>
      <c r="E41" s="20">
        <v>100000</v>
      </c>
    </row>
    <row r="42" spans="1:5" x14ac:dyDescent="0.2">
      <c r="A42" s="8">
        <v>22</v>
      </c>
      <c r="B42" s="33" t="s">
        <v>42</v>
      </c>
      <c r="C42" s="34" t="s">
        <v>43</v>
      </c>
      <c r="D42" s="35" t="s">
        <v>44</v>
      </c>
      <c r="E42" s="36">
        <v>288893</v>
      </c>
    </row>
    <row r="43" spans="1:5" x14ac:dyDescent="0.2">
      <c r="A43" s="5">
        <v>24</v>
      </c>
      <c r="B43" s="18" t="s">
        <v>45</v>
      </c>
      <c r="C43" s="19" t="s">
        <v>13</v>
      </c>
      <c r="D43" s="5" t="s">
        <v>9</v>
      </c>
      <c r="E43" s="20">
        <v>20000</v>
      </c>
    </row>
    <row r="44" spans="1:5" x14ac:dyDescent="0.2">
      <c r="A44" s="5">
        <v>25</v>
      </c>
      <c r="B44" s="18" t="s">
        <v>46</v>
      </c>
      <c r="C44" s="19" t="s">
        <v>47</v>
      </c>
      <c r="D44" s="31" t="s">
        <v>35</v>
      </c>
      <c r="E44" s="20">
        <v>76393</v>
      </c>
    </row>
    <row r="45" spans="1:5" x14ac:dyDescent="0.2">
      <c r="A45" s="5"/>
      <c r="B45" s="18" t="s">
        <v>48</v>
      </c>
      <c r="C45" s="19" t="s">
        <v>39</v>
      </c>
      <c r="D45" s="5" t="s">
        <v>35</v>
      </c>
      <c r="E45" s="20">
        <v>50121.83</v>
      </c>
    </row>
    <row r="46" spans="1:5" x14ac:dyDescent="0.2">
      <c r="A46" s="5">
        <v>37</v>
      </c>
      <c r="B46" s="18" t="s">
        <v>49</v>
      </c>
      <c r="C46" s="37" t="s">
        <v>13</v>
      </c>
      <c r="D46" s="5" t="s">
        <v>35</v>
      </c>
      <c r="E46" s="20">
        <v>227569.32</v>
      </c>
    </row>
    <row r="47" spans="1:5" x14ac:dyDescent="0.2">
      <c r="A47" s="8"/>
      <c r="B47" s="12" t="s">
        <v>26</v>
      </c>
      <c r="C47" s="13"/>
      <c r="D47" s="14"/>
      <c r="E47" s="39">
        <f>SUM(E35:E46)</f>
        <v>1589914.5324000001</v>
      </c>
    </row>
    <row r="48" spans="1:5" x14ac:dyDescent="0.2">
      <c r="A48" s="8"/>
      <c r="B48" s="12"/>
      <c r="C48" s="13"/>
      <c r="D48" s="14"/>
      <c r="E48" s="38"/>
    </row>
    <row r="49" spans="1:5" x14ac:dyDescent="0.2">
      <c r="A49" s="8"/>
      <c r="B49" s="12"/>
      <c r="C49" s="13"/>
      <c r="D49" s="14"/>
      <c r="E49" s="38"/>
    </row>
    <row r="50" spans="1:5" x14ac:dyDescent="0.2">
      <c r="A50" s="8"/>
      <c r="B50" s="12"/>
      <c r="C50" s="13"/>
      <c r="D50" s="14"/>
      <c r="E50" s="38"/>
    </row>
    <row r="51" spans="1:5" x14ac:dyDescent="0.2">
      <c r="A51" s="8"/>
      <c r="B51" s="12"/>
      <c r="C51" s="13"/>
      <c r="D51" s="14"/>
      <c r="E51" s="38"/>
    </row>
    <row r="52" spans="1:5" x14ac:dyDescent="0.2">
      <c r="A52" s="8"/>
      <c r="B52" s="12"/>
      <c r="C52" s="13"/>
      <c r="D52" s="14"/>
      <c r="E52" s="38"/>
    </row>
    <row r="53" spans="1:5" x14ac:dyDescent="0.2">
      <c r="A53" s="8"/>
      <c r="B53" s="12"/>
      <c r="C53" s="13"/>
      <c r="D53" s="14"/>
      <c r="E53" s="38"/>
    </row>
    <row r="54" spans="1:5" x14ac:dyDescent="0.2">
      <c r="A54" s="8"/>
      <c r="B54" s="12"/>
      <c r="C54" s="13"/>
      <c r="D54" s="14"/>
      <c r="E54" s="38"/>
    </row>
    <row r="55" spans="1:5" x14ac:dyDescent="0.2">
      <c r="A55" s="8"/>
      <c r="B55" s="12"/>
      <c r="C55" s="13"/>
      <c r="D55" s="14"/>
      <c r="E55" s="38"/>
    </row>
    <row r="56" spans="1:5" x14ac:dyDescent="0.2">
      <c r="A56" s="8"/>
      <c r="B56" s="12"/>
      <c r="C56" s="13"/>
      <c r="D56" s="14"/>
      <c r="E56" s="38"/>
    </row>
    <row r="57" spans="1:5" x14ac:dyDescent="0.2">
      <c r="A57" s="8"/>
      <c r="B57" s="12"/>
      <c r="C57" s="13"/>
      <c r="D57" s="40" t="s">
        <v>50</v>
      </c>
      <c r="E57" s="38"/>
    </row>
    <row r="58" spans="1:5" x14ac:dyDescent="0.2">
      <c r="A58" s="495" t="s">
        <v>51</v>
      </c>
      <c r="B58" s="495"/>
      <c r="C58" s="495"/>
      <c r="D58" s="495"/>
      <c r="E58" s="495"/>
    </row>
    <row r="59" spans="1:5" x14ac:dyDescent="0.2">
      <c r="A59" s="495" t="s">
        <v>0</v>
      </c>
      <c r="B59" s="495"/>
      <c r="C59" s="495"/>
      <c r="D59" s="495"/>
      <c r="E59" s="495"/>
    </row>
    <row r="60" spans="1:5" ht="15" customHeight="1" x14ac:dyDescent="0.2">
      <c r="A60" s="499" t="s">
        <v>1</v>
      </c>
      <c r="B60" s="497" t="s">
        <v>2</v>
      </c>
      <c r="C60" s="498" t="s">
        <v>3</v>
      </c>
      <c r="D60" s="497" t="s">
        <v>4</v>
      </c>
      <c r="E60" s="497" t="s">
        <v>5</v>
      </c>
    </row>
    <row r="61" spans="1:5" x14ac:dyDescent="0.2">
      <c r="A61" s="499"/>
      <c r="B61" s="497"/>
      <c r="C61" s="498"/>
      <c r="D61" s="497"/>
      <c r="E61" s="497"/>
    </row>
    <row r="62" spans="1:5" x14ac:dyDescent="0.2">
      <c r="A62" s="8"/>
      <c r="B62" s="41" t="s">
        <v>52</v>
      </c>
      <c r="C62" s="7"/>
      <c r="D62" s="8"/>
      <c r="E62" s="42"/>
    </row>
    <row r="63" spans="1:5" x14ac:dyDescent="0.2">
      <c r="A63" s="5">
        <v>26</v>
      </c>
      <c r="B63" s="18" t="s">
        <v>53</v>
      </c>
      <c r="C63" s="18" t="s">
        <v>21</v>
      </c>
      <c r="D63" s="5" t="s">
        <v>35</v>
      </c>
      <c r="E63" s="24">
        <v>313701.28000000003</v>
      </c>
    </row>
    <row r="64" spans="1:5" x14ac:dyDescent="0.2">
      <c r="A64" s="5"/>
      <c r="B64" s="18" t="s">
        <v>54</v>
      </c>
      <c r="C64" s="18" t="s">
        <v>21</v>
      </c>
      <c r="D64" s="5" t="s">
        <v>55</v>
      </c>
      <c r="E64" s="24">
        <v>673786.87</v>
      </c>
    </row>
    <row r="65" spans="1:5" x14ac:dyDescent="0.2">
      <c r="A65" s="5"/>
      <c r="B65" s="18" t="s">
        <v>56</v>
      </c>
      <c r="C65" s="37" t="s">
        <v>21</v>
      </c>
      <c r="D65" s="5" t="s">
        <v>35</v>
      </c>
      <c r="E65" s="24">
        <v>47873.04</v>
      </c>
    </row>
    <row r="66" spans="1:5" ht="27.75" x14ac:dyDescent="0.2">
      <c r="A66" s="5">
        <v>28</v>
      </c>
      <c r="B66" s="18" t="s">
        <v>57</v>
      </c>
      <c r="C66" s="37" t="s">
        <v>21</v>
      </c>
      <c r="D66" s="43" t="s">
        <v>55</v>
      </c>
      <c r="E66" s="20">
        <v>410834.58</v>
      </c>
    </row>
    <row r="67" spans="1:5" x14ac:dyDescent="0.2">
      <c r="A67" s="5">
        <v>30</v>
      </c>
      <c r="B67" s="18" t="s">
        <v>58</v>
      </c>
      <c r="C67" s="19" t="s">
        <v>21</v>
      </c>
      <c r="D67" s="31" t="s">
        <v>35</v>
      </c>
      <c r="E67" s="20">
        <v>164641.29999999999</v>
      </c>
    </row>
    <row r="68" spans="1:5" x14ac:dyDescent="0.2">
      <c r="A68" s="5">
        <v>31</v>
      </c>
      <c r="B68" s="18" t="s">
        <v>59</v>
      </c>
      <c r="C68" s="19" t="s">
        <v>21</v>
      </c>
      <c r="D68" s="31" t="s">
        <v>9</v>
      </c>
      <c r="E68" s="20">
        <v>36477.39</v>
      </c>
    </row>
    <row r="69" spans="1:5" x14ac:dyDescent="0.2">
      <c r="A69" s="5">
        <v>32</v>
      </c>
      <c r="B69" s="18" t="s">
        <v>60</v>
      </c>
      <c r="C69" s="19" t="s">
        <v>21</v>
      </c>
      <c r="D69" s="31" t="s">
        <v>9</v>
      </c>
      <c r="E69" s="20">
        <v>184124</v>
      </c>
    </row>
    <row r="70" spans="1:5" x14ac:dyDescent="0.2">
      <c r="A70" s="5">
        <v>33</v>
      </c>
      <c r="B70" s="18" t="s">
        <v>61</v>
      </c>
      <c r="C70" s="19" t="s">
        <v>13</v>
      </c>
      <c r="D70" s="5" t="s">
        <v>9</v>
      </c>
      <c r="E70" s="20">
        <v>100000</v>
      </c>
    </row>
    <row r="71" spans="1:5" x14ac:dyDescent="0.2">
      <c r="A71" s="5">
        <v>34</v>
      </c>
      <c r="B71" s="18" t="s">
        <v>62</v>
      </c>
      <c r="C71" s="37" t="s">
        <v>13</v>
      </c>
      <c r="D71" s="5" t="s">
        <v>9</v>
      </c>
      <c r="E71" s="20">
        <v>100000</v>
      </c>
    </row>
    <row r="72" spans="1:5" ht="27.75" x14ac:dyDescent="0.2">
      <c r="A72" s="5">
        <v>35</v>
      </c>
      <c r="B72" s="18" t="s">
        <v>63</v>
      </c>
      <c r="C72" s="19" t="s">
        <v>21</v>
      </c>
      <c r="D72" s="5" t="s">
        <v>55</v>
      </c>
      <c r="E72" s="20">
        <v>82757.89</v>
      </c>
    </row>
    <row r="73" spans="1:5" ht="27.75" x14ac:dyDescent="0.2">
      <c r="A73" s="5">
        <v>36</v>
      </c>
      <c r="B73" s="18" t="s">
        <v>64</v>
      </c>
      <c r="C73" s="19" t="s">
        <v>21</v>
      </c>
      <c r="D73" s="5" t="s">
        <v>9</v>
      </c>
      <c r="E73" s="20">
        <v>26331.16</v>
      </c>
    </row>
    <row r="74" spans="1:5" x14ac:dyDescent="0.2">
      <c r="A74" s="8">
        <v>37</v>
      </c>
      <c r="B74" s="6" t="s">
        <v>65</v>
      </c>
      <c r="C74" s="7" t="s">
        <v>13</v>
      </c>
      <c r="D74" s="8" t="s">
        <v>9</v>
      </c>
      <c r="E74" s="9">
        <v>100000</v>
      </c>
    </row>
    <row r="75" spans="1:5" x14ac:dyDescent="0.2">
      <c r="A75" s="8"/>
      <c r="B75" s="12" t="s">
        <v>26</v>
      </c>
      <c r="C75" s="13"/>
      <c r="D75" s="14"/>
      <c r="E75" s="39">
        <f>SUM(E63:E74)</f>
        <v>2240527.5100000002</v>
      </c>
    </row>
    <row r="76" spans="1:5" x14ac:dyDescent="0.2">
      <c r="A76" s="8"/>
      <c r="B76" s="41" t="s">
        <v>66</v>
      </c>
      <c r="C76" s="17"/>
      <c r="D76" s="8"/>
      <c r="E76" s="17"/>
    </row>
    <row r="77" spans="1:5" s="44" customFormat="1" x14ac:dyDescent="0.2">
      <c r="A77" s="8">
        <v>38</v>
      </c>
      <c r="B77" s="17" t="s">
        <v>67</v>
      </c>
      <c r="C77" s="17" t="s">
        <v>68</v>
      </c>
      <c r="D77" s="8" t="s">
        <v>35</v>
      </c>
      <c r="E77" s="9">
        <v>157559.44</v>
      </c>
    </row>
    <row r="78" spans="1:5" x14ac:dyDescent="0.2">
      <c r="A78" s="5">
        <v>39</v>
      </c>
      <c r="B78" s="18" t="s">
        <v>69</v>
      </c>
      <c r="C78" s="19" t="s">
        <v>13</v>
      </c>
      <c r="D78" s="5" t="s">
        <v>9</v>
      </c>
      <c r="E78" s="20">
        <f>0.5/100*6549329.62</f>
        <v>32746.648100000002</v>
      </c>
    </row>
    <row r="79" spans="1:5" x14ac:dyDescent="0.2">
      <c r="A79" s="5">
        <v>40</v>
      </c>
      <c r="B79" s="18" t="s">
        <v>70</v>
      </c>
      <c r="C79" s="19" t="s">
        <v>13</v>
      </c>
      <c r="D79" s="5" t="s">
        <v>9</v>
      </c>
      <c r="E79" s="20">
        <v>15000</v>
      </c>
    </row>
    <row r="80" spans="1:5" x14ac:dyDescent="0.2">
      <c r="A80" s="5">
        <v>41</v>
      </c>
      <c r="B80" s="18" t="s">
        <v>71</v>
      </c>
      <c r="C80" s="19" t="s">
        <v>13</v>
      </c>
      <c r="D80" s="5" t="s">
        <v>9</v>
      </c>
      <c r="E80" s="20">
        <v>30000</v>
      </c>
    </row>
    <row r="81" spans="1:5" s="44" customFormat="1" x14ac:dyDescent="0.2">
      <c r="A81" s="8"/>
      <c r="B81" s="6" t="s">
        <v>72</v>
      </c>
      <c r="C81" s="7" t="s">
        <v>13</v>
      </c>
      <c r="D81" s="8" t="s">
        <v>9</v>
      </c>
      <c r="E81" s="9">
        <v>50000</v>
      </c>
    </row>
    <row r="82" spans="1:5" s="44" customFormat="1" x14ac:dyDescent="0.2">
      <c r="A82" s="8"/>
      <c r="B82" s="23" t="s">
        <v>73</v>
      </c>
      <c r="C82" s="7"/>
      <c r="D82" s="8"/>
      <c r="E82" s="9"/>
    </row>
    <row r="83" spans="1:5" s="44" customFormat="1" ht="27.75" x14ac:dyDescent="0.2">
      <c r="A83" s="8">
        <v>42</v>
      </c>
      <c r="B83" s="6" t="s">
        <v>74</v>
      </c>
      <c r="C83" s="10" t="s">
        <v>13</v>
      </c>
      <c r="D83" s="8" t="s">
        <v>9</v>
      </c>
      <c r="E83" s="45">
        <v>287500</v>
      </c>
    </row>
    <row r="84" spans="1:5" s="44" customFormat="1" x14ac:dyDescent="0.2">
      <c r="A84" s="8">
        <v>44</v>
      </c>
      <c r="B84" s="6" t="s">
        <v>75</v>
      </c>
      <c r="C84" s="7" t="s">
        <v>13</v>
      </c>
      <c r="D84" s="8" t="s">
        <v>9</v>
      </c>
      <c r="E84" s="9">
        <v>230000</v>
      </c>
    </row>
    <row r="85" spans="1:5" x14ac:dyDescent="0.2">
      <c r="A85" s="8"/>
      <c r="B85" s="12" t="s">
        <v>26</v>
      </c>
      <c r="C85" s="13"/>
      <c r="D85" s="14"/>
      <c r="E85" s="39">
        <f>SUM(E77:E84)</f>
        <v>802806.08810000005</v>
      </c>
    </row>
    <row r="86" spans="1:5" x14ac:dyDescent="0.2">
      <c r="A86" s="8"/>
      <c r="B86" s="12"/>
      <c r="C86" s="13"/>
      <c r="D86" s="14"/>
      <c r="E86" s="38"/>
    </row>
    <row r="87" spans="1:5" x14ac:dyDescent="0.2">
      <c r="A87" s="8"/>
      <c r="B87" s="12"/>
      <c r="C87" s="13"/>
      <c r="D87" s="40" t="s">
        <v>76</v>
      </c>
      <c r="E87" s="38"/>
    </row>
    <row r="88" spans="1:5" x14ac:dyDescent="0.2">
      <c r="A88" s="495" t="s">
        <v>51</v>
      </c>
      <c r="B88" s="495"/>
      <c r="C88" s="495"/>
      <c r="D88" s="495"/>
      <c r="E88" s="495"/>
    </row>
    <row r="89" spans="1:5" x14ac:dyDescent="0.2">
      <c r="A89" s="495" t="s">
        <v>0</v>
      </c>
      <c r="B89" s="495"/>
      <c r="C89" s="495"/>
      <c r="D89" s="495"/>
      <c r="E89" s="495"/>
    </row>
    <row r="90" spans="1:5" ht="15" customHeight="1" x14ac:dyDescent="0.2">
      <c r="A90" s="496" t="s">
        <v>1</v>
      </c>
      <c r="B90" s="497" t="s">
        <v>2</v>
      </c>
      <c r="C90" s="498" t="s">
        <v>3</v>
      </c>
      <c r="D90" s="497" t="s">
        <v>4</v>
      </c>
      <c r="E90" s="497" t="s">
        <v>5</v>
      </c>
    </row>
    <row r="91" spans="1:5" x14ac:dyDescent="0.2">
      <c r="A91" s="496"/>
      <c r="B91" s="497"/>
      <c r="C91" s="498"/>
      <c r="D91" s="497"/>
      <c r="E91" s="497"/>
    </row>
    <row r="92" spans="1:5" x14ac:dyDescent="0.2">
      <c r="A92" s="8"/>
      <c r="B92" s="23" t="s">
        <v>77</v>
      </c>
      <c r="C92" s="7"/>
      <c r="D92" s="8"/>
      <c r="E92" s="9"/>
    </row>
    <row r="93" spans="1:5" s="44" customFormat="1" ht="27.75" x14ac:dyDescent="0.2">
      <c r="A93" s="8">
        <v>43</v>
      </c>
      <c r="B93" s="6" t="s">
        <v>78</v>
      </c>
      <c r="C93" s="7" t="s">
        <v>13</v>
      </c>
      <c r="D93" s="8" t="s">
        <v>9</v>
      </c>
      <c r="E93" s="9">
        <v>80000</v>
      </c>
    </row>
    <row r="94" spans="1:5" s="44" customFormat="1" x14ac:dyDescent="0.2">
      <c r="A94" s="8">
        <v>44</v>
      </c>
      <c r="B94" s="6" t="s">
        <v>79</v>
      </c>
      <c r="C94" s="7" t="s">
        <v>13</v>
      </c>
      <c r="D94" s="8" t="s">
        <v>9</v>
      </c>
      <c r="E94" s="9">
        <f>3/100*6549329.62</f>
        <v>196479.88860000001</v>
      </c>
    </row>
    <row r="95" spans="1:5" s="44" customFormat="1" x14ac:dyDescent="0.2">
      <c r="A95" s="8">
        <v>45</v>
      </c>
      <c r="B95" s="6" t="s">
        <v>80</v>
      </c>
      <c r="C95" s="7" t="s">
        <v>13</v>
      </c>
      <c r="D95" s="8" t="s">
        <v>9</v>
      </c>
      <c r="E95" s="9">
        <v>10000</v>
      </c>
    </row>
    <row r="96" spans="1:5" s="44" customFormat="1" x14ac:dyDescent="0.2">
      <c r="A96" s="8">
        <v>46</v>
      </c>
      <c r="B96" s="6" t="s">
        <v>81</v>
      </c>
      <c r="C96" s="7" t="s">
        <v>13</v>
      </c>
      <c r="D96" s="8" t="s">
        <v>9</v>
      </c>
      <c r="E96" s="9">
        <v>20000</v>
      </c>
    </row>
    <row r="97" spans="1:5" x14ac:dyDescent="0.2">
      <c r="A97" s="8"/>
      <c r="B97" s="12" t="s">
        <v>26</v>
      </c>
      <c r="C97" s="10"/>
      <c r="D97" s="8"/>
      <c r="E97" s="39">
        <f>SUM(E93:E96)</f>
        <v>306479.88860000001</v>
      </c>
    </row>
    <row r="98" spans="1:5" x14ac:dyDescent="0.2">
      <c r="A98" s="8"/>
      <c r="B98" s="23" t="s">
        <v>82</v>
      </c>
      <c r="C98" s="10"/>
      <c r="D98" s="8"/>
      <c r="E98" s="9"/>
    </row>
    <row r="99" spans="1:5" s="44" customFormat="1" x14ac:dyDescent="0.2">
      <c r="A99" s="8">
        <v>47</v>
      </c>
      <c r="B99" s="6" t="s">
        <v>83</v>
      </c>
      <c r="C99" s="7" t="s">
        <v>13</v>
      </c>
      <c r="D99" s="8" t="s">
        <v>9</v>
      </c>
      <c r="E99" s="9">
        <v>43564</v>
      </c>
    </row>
    <row r="100" spans="1:5" s="44" customFormat="1" x14ac:dyDescent="0.2">
      <c r="A100" s="8">
        <v>48</v>
      </c>
      <c r="B100" s="6" t="s">
        <v>84</v>
      </c>
      <c r="C100" s="7" t="s">
        <v>13</v>
      </c>
      <c r="D100" s="8" t="s">
        <v>9</v>
      </c>
      <c r="E100" s="46">
        <v>120000</v>
      </c>
    </row>
    <row r="101" spans="1:5" s="44" customFormat="1" x14ac:dyDescent="0.2">
      <c r="A101" s="8"/>
      <c r="B101" s="6" t="s">
        <v>85</v>
      </c>
      <c r="C101" s="7" t="s">
        <v>86</v>
      </c>
      <c r="D101" s="8" t="s">
        <v>55</v>
      </c>
      <c r="E101" s="46">
        <v>299037.59999999998</v>
      </c>
    </row>
    <row r="102" spans="1:5" s="44" customFormat="1" x14ac:dyDescent="0.2">
      <c r="A102" s="8">
        <v>50</v>
      </c>
      <c r="B102" s="6" t="s">
        <v>87</v>
      </c>
      <c r="C102" s="7" t="s">
        <v>13</v>
      </c>
      <c r="D102" s="8" t="s">
        <v>9</v>
      </c>
      <c r="E102" s="46">
        <v>50000</v>
      </c>
    </row>
    <row r="103" spans="1:5" s="44" customFormat="1" x14ac:dyDescent="0.2">
      <c r="A103" s="8">
        <v>51</v>
      </c>
      <c r="B103" s="6" t="s">
        <v>88</v>
      </c>
      <c r="C103" s="7" t="s">
        <v>13</v>
      </c>
      <c r="D103" s="8" t="s">
        <v>9</v>
      </c>
      <c r="E103" s="46">
        <v>100000</v>
      </c>
    </row>
    <row r="104" spans="1:5" x14ac:dyDescent="0.2">
      <c r="A104" s="8"/>
      <c r="B104" s="12" t="s">
        <v>89</v>
      </c>
      <c r="C104" s="17"/>
      <c r="D104" s="8"/>
      <c r="E104" s="47">
        <f>SUM(E99:E103)</f>
        <v>612601.59999999998</v>
      </c>
    </row>
    <row r="105" spans="1:5" x14ac:dyDescent="0.2">
      <c r="A105" s="8"/>
      <c r="B105" s="41" t="s">
        <v>90</v>
      </c>
      <c r="C105" s="17"/>
      <c r="D105" s="8"/>
      <c r="E105" s="17"/>
    </row>
    <row r="106" spans="1:5" s="44" customFormat="1" x14ac:dyDescent="0.2">
      <c r="A106" s="8">
        <v>55</v>
      </c>
      <c r="B106" s="6" t="s">
        <v>91</v>
      </c>
      <c r="C106" s="17" t="s">
        <v>13</v>
      </c>
      <c r="D106" s="8" t="s">
        <v>9</v>
      </c>
      <c r="E106" s="9">
        <v>20000</v>
      </c>
    </row>
    <row r="107" spans="1:5" s="44" customFormat="1" x14ac:dyDescent="0.2">
      <c r="A107" s="8">
        <v>56</v>
      </c>
      <c r="B107" s="6" t="s">
        <v>92</v>
      </c>
      <c r="C107" s="17" t="s">
        <v>13</v>
      </c>
      <c r="D107" s="8" t="s">
        <v>9</v>
      </c>
      <c r="E107" s="9">
        <v>30000</v>
      </c>
    </row>
    <row r="108" spans="1:5" s="44" customFormat="1" x14ac:dyDescent="0.2">
      <c r="A108" s="8">
        <v>57</v>
      </c>
      <c r="B108" s="48" t="s">
        <v>93</v>
      </c>
      <c r="C108" s="7" t="s">
        <v>13</v>
      </c>
      <c r="D108" s="8" t="s">
        <v>9</v>
      </c>
      <c r="E108" s="9">
        <v>60000</v>
      </c>
    </row>
    <row r="109" spans="1:5" s="44" customFormat="1" x14ac:dyDescent="0.2">
      <c r="A109" s="8">
        <v>58</v>
      </c>
      <c r="B109" s="49" t="s">
        <v>94</v>
      </c>
      <c r="C109" s="7" t="s">
        <v>13</v>
      </c>
      <c r="D109" s="8" t="s">
        <v>9</v>
      </c>
      <c r="E109" s="9">
        <v>10000</v>
      </c>
    </row>
    <row r="110" spans="1:5" x14ac:dyDescent="0.2">
      <c r="A110" s="8"/>
      <c r="B110" s="12" t="s">
        <v>89</v>
      </c>
      <c r="C110" s="10"/>
      <c r="D110" s="50"/>
      <c r="E110" s="39">
        <f>SUM(E106:E109)</f>
        <v>120000</v>
      </c>
    </row>
    <row r="111" spans="1:5" x14ac:dyDescent="0.2">
      <c r="A111" s="8"/>
      <c r="B111" s="23" t="s">
        <v>95</v>
      </c>
      <c r="C111" s="10"/>
      <c r="D111" s="50"/>
      <c r="E111" s="45"/>
    </row>
    <row r="112" spans="1:5" s="44" customFormat="1" x14ac:dyDescent="0.2">
      <c r="A112" s="8">
        <v>59</v>
      </c>
      <c r="B112" s="51" t="s">
        <v>96</v>
      </c>
      <c r="C112" s="7" t="s">
        <v>13</v>
      </c>
      <c r="D112" s="8" t="s">
        <v>9</v>
      </c>
      <c r="E112" s="9">
        <v>60000</v>
      </c>
    </row>
    <row r="113" spans="1:5" s="44" customFormat="1" x14ac:dyDescent="0.2">
      <c r="A113" s="8">
        <v>60</v>
      </c>
      <c r="B113" s="51" t="s">
        <v>97</v>
      </c>
      <c r="C113" s="7" t="s">
        <v>8</v>
      </c>
      <c r="D113" s="8" t="s">
        <v>9</v>
      </c>
      <c r="E113" s="9">
        <v>30000</v>
      </c>
    </row>
    <row r="114" spans="1:5" x14ac:dyDescent="0.2">
      <c r="A114" s="8"/>
      <c r="B114" s="12" t="s">
        <v>89</v>
      </c>
      <c r="C114" s="17"/>
      <c r="D114" s="8"/>
      <c r="E114" s="52">
        <f>SUM(E112:E113)</f>
        <v>90000</v>
      </c>
    </row>
    <row r="115" spans="1:5" x14ac:dyDescent="0.2">
      <c r="A115" s="8"/>
      <c r="B115" s="41" t="s">
        <v>98</v>
      </c>
      <c r="C115" s="17"/>
      <c r="D115" s="8"/>
      <c r="E115" s="17"/>
    </row>
    <row r="116" spans="1:5" s="44" customFormat="1" x14ac:dyDescent="0.2">
      <c r="A116" s="8">
        <v>61</v>
      </c>
      <c r="B116" s="53" t="s">
        <v>99</v>
      </c>
      <c r="C116" s="7" t="s">
        <v>13</v>
      </c>
      <c r="D116" s="8" t="s">
        <v>9</v>
      </c>
      <c r="E116" s="9">
        <v>80000</v>
      </c>
    </row>
    <row r="117" spans="1:5" s="44" customFormat="1" x14ac:dyDescent="0.2">
      <c r="A117" s="8">
        <v>62</v>
      </c>
      <c r="B117" s="53" t="s">
        <v>100</v>
      </c>
      <c r="C117" s="7" t="s">
        <v>13</v>
      </c>
      <c r="D117" s="8" t="s">
        <v>9</v>
      </c>
      <c r="E117" s="9">
        <v>80000</v>
      </c>
    </row>
    <row r="118" spans="1:5" s="44" customFormat="1" ht="25.5" x14ac:dyDescent="0.2">
      <c r="A118" s="8">
        <v>63</v>
      </c>
      <c r="B118" s="53" t="s">
        <v>101</v>
      </c>
      <c r="C118" s="7" t="s">
        <v>13</v>
      </c>
      <c r="D118" s="8" t="s">
        <v>9</v>
      </c>
      <c r="E118" s="9">
        <v>20000</v>
      </c>
    </row>
    <row r="119" spans="1:5" s="44" customFormat="1" x14ac:dyDescent="0.2">
      <c r="A119" s="8">
        <v>64</v>
      </c>
      <c r="B119" s="53" t="s">
        <v>102</v>
      </c>
      <c r="C119" s="7" t="s">
        <v>13</v>
      </c>
      <c r="D119" s="8" t="s">
        <v>9</v>
      </c>
      <c r="E119" s="9">
        <v>10000</v>
      </c>
    </row>
    <row r="120" spans="1:5" x14ac:dyDescent="0.2">
      <c r="A120" s="8"/>
      <c r="B120" s="12" t="s">
        <v>89</v>
      </c>
      <c r="C120" s="17"/>
      <c r="D120" s="8"/>
      <c r="E120" s="47">
        <f>SUM(E116:E119)</f>
        <v>190000</v>
      </c>
    </row>
    <row r="121" spans="1:5" x14ac:dyDescent="0.2">
      <c r="A121" s="8"/>
      <c r="B121" s="54"/>
      <c r="C121" s="55"/>
      <c r="D121" s="56" t="s">
        <v>103</v>
      </c>
      <c r="E121" s="57"/>
    </row>
    <row r="122" spans="1:5" x14ac:dyDescent="0.2">
      <c r="A122" s="495" t="s">
        <v>51</v>
      </c>
      <c r="B122" s="495"/>
      <c r="C122" s="495"/>
      <c r="D122" s="495"/>
      <c r="E122" s="495"/>
    </row>
    <row r="123" spans="1:5" x14ac:dyDescent="0.2">
      <c r="A123" s="495" t="s">
        <v>0</v>
      </c>
      <c r="B123" s="495"/>
      <c r="C123" s="495"/>
      <c r="D123" s="495"/>
      <c r="E123" s="495"/>
    </row>
    <row r="124" spans="1:5" ht="15" customHeight="1" x14ac:dyDescent="0.2">
      <c r="A124" s="496" t="s">
        <v>1</v>
      </c>
      <c r="B124" s="497" t="s">
        <v>2</v>
      </c>
      <c r="C124" s="498" t="s">
        <v>3</v>
      </c>
      <c r="D124" s="497" t="s">
        <v>4</v>
      </c>
      <c r="E124" s="497" t="s">
        <v>5</v>
      </c>
    </row>
    <row r="125" spans="1:5" x14ac:dyDescent="0.2">
      <c r="A125" s="496"/>
      <c r="B125" s="497"/>
      <c r="C125" s="498"/>
      <c r="D125" s="497"/>
      <c r="E125" s="497"/>
    </row>
    <row r="126" spans="1:5" x14ac:dyDescent="0.2">
      <c r="A126" s="8"/>
      <c r="B126" s="58" t="s">
        <v>104</v>
      </c>
      <c r="C126" s="59"/>
      <c r="D126" s="60"/>
      <c r="E126" s="61"/>
    </row>
    <row r="127" spans="1:5" s="44" customFormat="1" x14ac:dyDescent="0.2">
      <c r="A127" s="8">
        <v>65</v>
      </c>
      <c r="B127" s="17" t="s">
        <v>105</v>
      </c>
      <c r="C127" s="17" t="s">
        <v>13</v>
      </c>
      <c r="D127" s="8" t="s">
        <v>9</v>
      </c>
      <c r="E127" s="9">
        <v>10000</v>
      </c>
    </row>
    <row r="128" spans="1:5" s="44" customFormat="1" ht="25.5" x14ac:dyDescent="0.2">
      <c r="A128" s="8">
        <v>66</v>
      </c>
      <c r="B128" s="10" t="s">
        <v>106</v>
      </c>
      <c r="C128" s="7" t="s">
        <v>13</v>
      </c>
      <c r="D128" s="8" t="s">
        <v>9</v>
      </c>
      <c r="E128" s="9">
        <v>18000</v>
      </c>
    </row>
    <row r="129" spans="1:6" s="44" customFormat="1" x14ac:dyDescent="0.2">
      <c r="A129" s="8">
        <v>67</v>
      </c>
      <c r="B129" s="10" t="s">
        <v>107</v>
      </c>
      <c r="C129" s="7" t="s">
        <v>13</v>
      </c>
      <c r="D129" s="8" t="s">
        <v>9</v>
      </c>
      <c r="E129" s="9">
        <v>10000</v>
      </c>
    </row>
    <row r="130" spans="1:6" x14ac:dyDescent="0.2">
      <c r="A130" s="8"/>
      <c r="B130" s="12" t="s">
        <v>89</v>
      </c>
      <c r="C130" s="17"/>
      <c r="D130" s="8"/>
      <c r="E130" s="62">
        <f>SUM(E127:E129)</f>
        <v>38000</v>
      </c>
    </row>
    <row r="131" spans="1:6" x14ac:dyDescent="0.2">
      <c r="A131" s="8"/>
      <c r="B131" s="41" t="s">
        <v>108</v>
      </c>
      <c r="C131" s="17"/>
      <c r="D131" s="8"/>
      <c r="E131" s="17"/>
    </row>
    <row r="132" spans="1:6" s="44" customFormat="1" x14ac:dyDescent="0.2">
      <c r="A132" s="8">
        <v>68</v>
      </c>
      <c r="B132" s="17" t="s">
        <v>109</v>
      </c>
      <c r="C132" s="17" t="s">
        <v>13</v>
      </c>
      <c r="D132" s="8" t="s">
        <v>9</v>
      </c>
      <c r="E132" s="9">
        <v>6000</v>
      </c>
    </row>
    <row r="133" spans="1:6" s="44" customFormat="1" x14ac:dyDescent="0.2">
      <c r="A133" s="8">
        <v>69</v>
      </c>
      <c r="B133" s="6" t="s">
        <v>110</v>
      </c>
      <c r="C133" s="7" t="s">
        <v>13</v>
      </c>
      <c r="D133" s="8" t="s">
        <v>9</v>
      </c>
      <c r="E133" s="36">
        <v>10000</v>
      </c>
    </row>
    <row r="134" spans="1:6" s="44" customFormat="1" x14ac:dyDescent="0.2">
      <c r="A134" s="8">
        <v>70</v>
      </c>
      <c r="B134" s="6" t="s">
        <v>111</v>
      </c>
      <c r="C134" s="7" t="s">
        <v>13</v>
      </c>
      <c r="D134" s="8" t="s">
        <v>9</v>
      </c>
      <c r="E134" s="36">
        <v>3000</v>
      </c>
    </row>
    <row r="135" spans="1:6" s="44" customFormat="1" x14ac:dyDescent="0.2">
      <c r="A135" s="8">
        <v>71</v>
      </c>
      <c r="B135" s="6" t="s">
        <v>112</v>
      </c>
      <c r="C135" s="7" t="s">
        <v>13</v>
      </c>
      <c r="D135" s="8" t="s">
        <v>9</v>
      </c>
      <c r="E135" s="36">
        <v>10000</v>
      </c>
    </row>
    <row r="136" spans="1:6" x14ac:dyDescent="0.2">
      <c r="A136" s="8"/>
      <c r="B136" s="12" t="s">
        <v>89</v>
      </c>
      <c r="C136" s="17"/>
      <c r="D136" s="8"/>
      <c r="E136" s="47">
        <f>SUM(E132:E135)</f>
        <v>29000</v>
      </c>
    </row>
    <row r="137" spans="1:6" x14ac:dyDescent="0.2">
      <c r="A137" s="8"/>
      <c r="B137" s="23" t="s">
        <v>113</v>
      </c>
      <c r="C137" s="7"/>
      <c r="D137" s="8"/>
      <c r="E137" s="38"/>
    </row>
    <row r="138" spans="1:6" s="44" customFormat="1" x14ac:dyDescent="0.2">
      <c r="A138" s="63">
        <v>72</v>
      </c>
      <c r="B138" s="64" t="s">
        <v>114</v>
      </c>
      <c r="C138" s="65" t="s">
        <v>13</v>
      </c>
      <c r="D138" s="66" t="s">
        <v>9</v>
      </c>
      <c r="E138" s="9">
        <v>50000</v>
      </c>
    </row>
    <row r="139" spans="1:6" x14ac:dyDescent="0.2">
      <c r="A139" s="8"/>
      <c r="B139" s="12" t="s">
        <v>89</v>
      </c>
      <c r="C139" s="7"/>
      <c r="D139" s="8"/>
      <c r="E139" s="39">
        <f>SUM(E138)</f>
        <v>50000</v>
      </c>
    </row>
    <row r="140" spans="1:6" x14ac:dyDescent="0.2">
      <c r="A140" s="8"/>
      <c r="B140" s="17"/>
      <c r="C140" s="17"/>
      <c r="D140" s="8"/>
      <c r="E140" s="17"/>
    </row>
    <row r="141" spans="1:6" x14ac:dyDescent="0.2">
      <c r="A141" s="8"/>
      <c r="B141" s="17"/>
      <c r="C141" s="17"/>
      <c r="D141" s="8"/>
      <c r="E141" s="17"/>
    </row>
    <row r="142" spans="1:6" x14ac:dyDescent="0.2">
      <c r="A142" s="8"/>
      <c r="B142" s="17"/>
      <c r="C142" s="17"/>
      <c r="D142" s="8"/>
      <c r="E142" s="17"/>
    </row>
    <row r="143" spans="1:6" x14ac:dyDescent="0.2">
      <c r="A143" s="8"/>
      <c r="B143" s="17"/>
      <c r="C143" s="7"/>
      <c r="D143" s="8"/>
      <c r="E143" s="67"/>
    </row>
    <row r="144" spans="1:6" ht="18.75" x14ac:dyDescent="0.25">
      <c r="A144" s="8"/>
      <c r="B144" s="68" t="s">
        <v>115</v>
      </c>
      <c r="C144" s="17"/>
      <c r="D144" s="8"/>
      <c r="E144" s="69">
        <f>E139+E136+E130+E120+E114+E110+E104++E97+E85+E75+E47+E24</f>
        <v>6980316.2115000002</v>
      </c>
      <c r="F144" s="16"/>
    </row>
    <row r="145" spans="1:8" ht="18.75" x14ac:dyDescent="0.25">
      <c r="A145" s="8"/>
      <c r="B145" s="68"/>
      <c r="C145" s="17"/>
      <c r="D145" s="8"/>
      <c r="E145" s="69"/>
    </row>
    <row r="146" spans="1:8" ht="18.75" x14ac:dyDescent="0.25">
      <c r="A146" s="8"/>
      <c r="B146" s="68"/>
      <c r="C146" s="17"/>
      <c r="D146" s="8"/>
      <c r="E146" s="69"/>
    </row>
    <row r="147" spans="1:8" ht="18.75" x14ac:dyDescent="0.25">
      <c r="A147" s="8"/>
      <c r="B147" s="68"/>
      <c r="C147" s="17"/>
      <c r="D147" s="8"/>
      <c r="E147" s="69"/>
    </row>
    <row r="148" spans="1:8" x14ac:dyDescent="0.2">
      <c r="A148" s="60">
        <v>73</v>
      </c>
      <c r="B148" s="70" t="s">
        <v>116</v>
      </c>
      <c r="C148" s="70" t="s">
        <v>13</v>
      </c>
      <c r="D148" s="71" t="s">
        <v>9</v>
      </c>
      <c r="E148" s="72">
        <v>300000</v>
      </c>
    </row>
    <row r="149" spans="1:8" ht="18.75" x14ac:dyDescent="0.25">
      <c r="A149" s="8">
        <v>1</v>
      </c>
      <c r="B149" s="73"/>
      <c r="C149" s="17"/>
      <c r="D149" s="8"/>
      <c r="E149" s="74"/>
    </row>
    <row r="150" spans="1:8" ht="18.75" x14ac:dyDescent="0.25">
      <c r="A150" s="8">
        <v>2</v>
      </c>
      <c r="B150" s="68"/>
      <c r="C150" s="17"/>
      <c r="D150" s="8"/>
      <c r="E150" s="69"/>
    </row>
    <row r="151" spans="1:8" ht="18.75" x14ac:dyDescent="0.25">
      <c r="A151" s="8"/>
      <c r="B151" s="68"/>
      <c r="C151" s="17"/>
      <c r="D151" s="8"/>
      <c r="E151" s="69"/>
    </row>
    <row r="152" spans="1:8" ht="18.75" x14ac:dyDescent="0.25">
      <c r="A152" s="8"/>
      <c r="B152" s="68"/>
      <c r="C152" s="17"/>
      <c r="D152" s="40" t="s">
        <v>117</v>
      </c>
      <c r="E152" s="69"/>
      <c r="H152" s="16"/>
    </row>
    <row r="153" spans="1:8" x14ac:dyDescent="0.2">
      <c r="A153" s="495" t="s">
        <v>118</v>
      </c>
      <c r="B153" s="495"/>
      <c r="C153" s="495"/>
      <c r="D153" s="495"/>
      <c r="E153" s="495"/>
    </row>
    <row r="154" spans="1:8" ht="21" x14ac:dyDescent="0.3">
      <c r="A154" s="500" t="s">
        <v>119</v>
      </c>
      <c r="B154" s="500"/>
      <c r="C154" s="500"/>
      <c r="D154" s="500"/>
      <c r="E154" s="500"/>
    </row>
    <row r="155" spans="1:8" ht="15" customHeight="1" x14ac:dyDescent="0.2">
      <c r="A155" s="496" t="s">
        <v>1</v>
      </c>
      <c r="B155" s="497" t="s">
        <v>2</v>
      </c>
      <c r="C155" s="498" t="s">
        <v>3</v>
      </c>
      <c r="D155" s="497" t="s">
        <v>4</v>
      </c>
      <c r="E155" s="497" t="s">
        <v>120</v>
      </c>
    </row>
    <row r="156" spans="1:8" x14ac:dyDescent="0.2">
      <c r="A156" s="496"/>
      <c r="B156" s="497"/>
      <c r="C156" s="498"/>
      <c r="D156" s="497"/>
      <c r="E156" s="497"/>
    </row>
    <row r="157" spans="1:8" s="44" customFormat="1" ht="27.75" x14ac:dyDescent="0.2">
      <c r="A157" s="8">
        <v>3</v>
      </c>
      <c r="B157" s="54" t="s">
        <v>121</v>
      </c>
      <c r="C157" s="7" t="s">
        <v>13</v>
      </c>
      <c r="D157" s="8" t="s">
        <v>122</v>
      </c>
      <c r="E157" s="45">
        <v>548903.6</v>
      </c>
    </row>
    <row r="158" spans="1:8" s="44" customFormat="1" ht="27.75" x14ac:dyDescent="0.2">
      <c r="A158" s="8">
        <v>4</v>
      </c>
      <c r="B158" s="6" t="s">
        <v>123</v>
      </c>
      <c r="C158" s="7" t="s">
        <v>13</v>
      </c>
      <c r="D158" s="8" t="s">
        <v>9</v>
      </c>
      <c r="E158" s="45">
        <v>54378</v>
      </c>
    </row>
    <row r="159" spans="1:8" s="44" customFormat="1" x14ac:dyDescent="0.2">
      <c r="A159" s="8">
        <v>5</v>
      </c>
      <c r="B159" s="6" t="s">
        <v>124</v>
      </c>
      <c r="C159" s="7" t="s">
        <v>39</v>
      </c>
      <c r="D159" s="8" t="s">
        <v>122</v>
      </c>
      <c r="E159" s="45">
        <v>98935.23</v>
      </c>
      <c r="G159" s="75"/>
    </row>
    <row r="160" spans="1:8" s="44" customFormat="1" ht="27.75" x14ac:dyDescent="0.2">
      <c r="A160" s="8">
        <v>6</v>
      </c>
      <c r="B160" s="6" t="s">
        <v>125</v>
      </c>
      <c r="C160" s="7" t="s">
        <v>13</v>
      </c>
      <c r="D160" s="8" t="s">
        <v>122</v>
      </c>
      <c r="E160" s="45">
        <v>416623.08</v>
      </c>
    </row>
    <row r="161" spans="1:8" s="44" customFormat="1" x14ac:dyDescent="0.2">
      <c r="A161" s="8">
        <v>7</v>
      </c>
      <c r="B161" s="6" t="s">
        <v>126</v>
      </c>
      <c r="C161" s="7"/>
      <c r="D161" s="8"/>
      <c r="E161" s="45">
        <v>49500.160000000003</v>
      </c>
    </row>
    <row r="162" spans="1:8" x14ac:dyDescent="0.2">
      <c r="A162" s="5"/>
      <c r="B162" s="76" t="s">
        <v>127</v>
      </c>
      <c r="C162" s="32"/>
      <c r="D162" s="5"/>
      <c r="E162" s="77"/>
      <c r="F162" s="44"/>
    </row>
    <row r="163" spans="1:8" x14ac:dyDescent="0.2">
      <c r="A163" s="8"/>
      <c r="B163" s="17"/>
      <c r="C163" s="7"/>
      <c r="D163" s="8"/>
      <c r="E163" s="78"/>
      <c r="F163" s="44"/>
    </row>
    <row r="164" spans="1:8" x14ac:dyDescent="0.2">
      <c r="A164" s="8"/>
      <c r="B164" s="70" t="s">
        <v>128</v>
      </c>
      <c r="C164" s="7"/>
      <c r="D164" s="8"/>
      <c r="E164" s="77">
        <v>1168340.07</v>
      </c>
      <c r="F164" s="44"/>
      <c r="H164" s="16"/>
    </row>
    <row r="165" spans="1:8" x14ac:dyDescent="0.2">
      <c r="A165" s="8"/>
      <c r="B165" s="70"/>
      <c r="C165" s="7"/>
      <c r="D165" s="8"/>
      <c r="E165" s="79"/>
      <c r="F165" s="44"/>
    </row>
    <row r="166" spans="1:8" x14ac:dyDescent="0.2">
      <c r="A166" s="8"/>
      <c r="B166" s="70"/>
      <c r="C166" s="7"/>
      <c r="D166" s="8"/>
      <c r="E166" s="79"/>
      <c r="F166" s="11"/>
    </row>
    <row r="167" spans="1:8" x14ac:dyDescent="0.2">
      <c r="A167" s="8"/>
      <c r="B167" s="70"/>
      <c r="C167" s="7"/>
      <c r="D167" s="8"/>
      <c r="E167" s="79"/>
    </row>
    <row r="168" spans="1:8" x14ac:dyDescent="0.2">
      <c r="A168" s="8"/>
      <c r="B168" s="70"/>
      <c r="C168" s="7"/>
      <c r="D168" s="8"/>
      <c r="E168" s="79"/>
    </row>
    <row r="169" spans="1:8" x14ac:dyDescent="0.2">
      <c r="A169" s="8"/>
      <c r="B169" s="70"/>
      <c r="C169" s="7"/>
      <c r="D169" s="8"/>
      <c r="E169" s="79"/>
    </row>
    <row r="170" spans="1:8" x14ac:dyDescent="0.2">
      <c r="A170" s="8"/>
      <c r="B170" s="70"/>
      <c r="C170" s="7"/>
      <c r="D170" s="8"/>
      <c r="E170" s="79"/>
    </row>
    <row r="171" spans="1:8" x14ac:dyDescent="0.2">
      <c r="A171" s="8"/>
      <c r="B171" s="70"/>
      <c r="C171" s="7"/>
      <c r="D171" s="8"/>
      <c r="E171" s="79"/>
    </row>
    <row r="172" spans="1:8" x14ac:dyDescent="0.2">
      <c r="A172" s="8"/>
      <c r="B172" s="70"/>
      <c r="C172" s="7"/>
      <c r="D172" s="8"/>
      <c r="E172" s="79"/>
    </row>
    <row r="173" spans="1:8" x14ac:dyDescent="0.2">
      <c r="A173" s="8"/>
      <c r="B173" s="70"/>
      <c r="C173" s="7"/>
      <c r="D173" s="8"/>
      <c r="E173" s="79"/>
    </row>
    <row r="174" spans="1:8" x14ac:dyDescent="0.2">
      <c r="A174" s="8"/>
      <c r="B174" s="70"/>
      <c r="C174" s="7"/>
      <c r="D174" s="8"/>
      <c r="E174" s="79"/>
    </row>
    <row r="175" spans="1:8" x14ac:dyDescent="0.2">
      <c r="A175" s="8"/>
      <c r="B175" s="70"/>
      <c r="C175" s="7"/>
      <c r="D175" s="8"/>
      <c r="E175" s="79"/>
    </row>
    <row r="176" spans="1:8" x14ac:dyDescent="0.2">
      <c r="A176" s="8"/>
      <c r="B176" s="70"/>
      <c r="C176" s="7"/>
      <c r="D176" s="8"/>
      <c r="E176" s="79"/>
    </row>
    <row r="177" spans="1:5" x14ac:dyDescent="0.2">
      <c r="A177" s="8"/>
      <c r="B177" s="70"/>
      <c r="C177" s="7"/>
      <c r="D177" s="8"/>
      <c r="E177" s="79"/>
    </row>
    <row r="178" spans="1:5" x14ac:dyDescent="0.2">
      <c r="A178" s="8"/>
      <c r="B178" s="70"/>
      <c r="C178" s="7"/>
      <c r="D178" s="8"/>
      <c r="E178" s="79"/>
    </row>
    <row r="179" spans="1:5" x14ac:dyDescent="0.2">
      <c r="A179" s="8"/>
      <c r="B179" s="70"/>
      <c r="C179" s="7"/>
      <c r="D179" s="40" t="s">
        <v>129</v>
      </c>
      <c r="E179" s="79"/>
    </row>
    <row r="180" spans="1:5" x14ac:dyDescent="0.2">
      <c r="A180" s="495" t="s">
        <v>188</v>
      </c>
      <c r="B180" s="495"/>
      <c r="C180" s="495"/>
      <c r="D180" s="495"/>
      <c r="E180" s="495"/>
    </row>
    <row r="181" spans="1:5" ht="15" customHeight="1" x14ac:dyDescent="0.2">
      <c r="A181" s="501" t="s">
        <v>1</v>
      </c>
      <c r="B181" s="502" t="s">
        <v>2</v>
      </c>
      <c r="C181" s="498" t="s">
        <v>3</v>
      </c>
      <c r="D181" s="503" t="s">
        <v>4</v>
      </c>
      <c r="E181" s="504" t="s">
        <v>5</v>
      </c>
    </row>
    <row r="182" spans="1:5" x14ac:dyDescent="0.2">
      <c r="A182" s="501"/>
      <c r="B182" s="502"/>
      <c r="C182" s="498"/>
      <c r="D182" s="503"/>
      <c r="E182" s="504"/>
    </row>
    <row r="183" spans="1:5" x14ac:dyDescent="0.2">
      <c r="A183" s="59">
        <v>1</v>
      </c>
      <c r="B183" s="80" t="s">
        <v>130</v>
      </c>
      <c r="C183" s="59" t="s">
        <v>13</v>
      </c>
      <c r="D183" s="59" t="s">
        <v>9</v>
      </c>
      <c r="E183" s="81">
        <v>115000</v>
      </c>
    </row>
    <row r="184" spans="1:5" x14ac:dyDescent="0.2">
      <c r="A184" s="59">
        <v>2</v>
      </c>
      <c r="B184" s="80" t="s">
        <v>131</v>
      </c>
      <c r="C184" s="59" t="s">
        <v>13</v>
      </c>
      <c r="D184" s="59" t="s">
        <v>9</v>
      </c>
      <c r="E184" s="81">
        <v>100000</v>
      </c>
    </row>
    <row r="185" spans="1:5" x14ac:dyDescent="0.2">
      <c r="A185" s="59">
        <v>3</v>
      </c>
      <c r="B185" s="80" t="s">
        <v>132</v>
      </c>
      <c r="C185" s="59" t="s">
        <v>13</v>
      </c>
      <c r="D185" s="59" t="s">
        <v>9</v>
      </c>
      <c r="E185" s="81">
        <v>40885.1</v>
      </c>
    </row>
    <row r="186" spans="1:5" x14ac:dyDescent="0.2">
      <c r="A186" s="8">
        <v>4</v>
      </c>
      <c r="B186" s="10" t="s">
        <v>133</v>
      </c>
      <c r="C186" s="59" t="s">
        <v>13</v>
      </c>
      <c r="D186" s="59" t="s">
        <v>9</v>
      </c>
      <c r="E186" s="61">
        <v>58500</v>
      </c>
    </row>
    <row r="187" spans="1:5" x14ac:dyDescent="0.2">
      <c r="A187" s="8">
        <v>5</v>
      </c>
      <c r="B187" s="10" t="s">
        <v>134</v>
      </c>
      <c r="C187" s="59" t="s">
        <v>13</v>
      </c>
      <c r="D187" s="59" t="s">
        <v>9</v>
      </c>
      <c r="E187" s="61">
        <v>60400</v>
      </c>
    </row>
    <row r="188" spans="1:5" x14ac:dyDescent="0.2">
      <c r="A188" s="8">
        <v>6</v>
      </c>
      <c r="B188" s="10" t="s">
        <v>135</v>
      </c>
      <c r="C188" s="59" t="s">
        <v>13</v>
      </c>
      <c r="D188" s="59" t="s">
        <v>9</v>
      </c>
      <c r="E188" s="61">
        <v>70000</v>
      </c>
    </row>
    <row r="189" spans="1:5" x14ac:dyDescent="0.2">
      <c r="A189" s="8">
        <v>7</v>
      </c>
      <c r="B189" s="10" t="s">
        <v>136</v>
      </c>
      <c r="C189" s="59" t="s">
        <v>13</v>
      </c>
      <c r="D189" s="59" t="s">
        <v>9</v>
      </c>
      <c r="E189" s="61">
        <v>18000</v>
      </c>
    </row>
    <row r="190" spans="1:5" x14ac:dyDescent="0.2">
      <c r="A190" s="8">
        <v>8</v>
      </c>
      <c r="B190" s="10" t="s">
        <v>137</v>
      </c>
      <c r="C190" s="59" t="s">
        <v>13</v>
      </c>
      <c r="D190" s="59" t="s">
        <v>9</v>
      </c>
      <c r="E190" s="61">
        <v>138496.4</v>
      </c>
    </row>
    <row r="191" spans="1:5" x14ac:dyDescent="0.2">
      <c r="A191" s="8">
        <v>9</v>
      </c>
      <c r="B191" s="10" t="s">
        <v>138</v>
      </c>
      <c r="C191" s="59" t="s">
        <v>13</v>
      </c>
      <c r="D191" s="59" t="s">
        <v>9</v>
      </c>
      <c r="E191" s="61">
        <v>60000</v>
      </c>
    </row>
    <row r="192" spans="1:5" x14ac:dyDescent="0.2">
      <c r="A192" s="8">
        <v>10</v>
      </c>
      <c r="B192" s="10" t="s">
        <v>139</v>
      </c>
      <c r="C192" s="59" t="s">
        <v>13</v>
      </c>
      <c r="D192" s="59" t="s">
        <v>9</v>
      </c>
      <c r="E192" s="61">
        <v>100000</v>
      </c>
    </row>
    <row r="193" spans="1:5" x14ac:dyDescent="0.2">
      <c r="A193" s="8">
        <v>11</v>
      </c>
      <c r="B193" s="10" t="s">
        <v>140</v>
      </c>
      <c r="C193" s="59" t="s">
        <v>13</v>
      </c>
      <c r="D193" s="59" t="s">
        <v>9</v>
      </c>
      <c r="E193" s="61">
        <v>61489</v>
      </c>
    </row>
    <row r="194" spans="1:5" x14ac:dyDescent="0.2">
      <c r="A194" s="8">
        <v>12</v>
      </c>
      <c r="B194" s="7" t="s">
        <v>141</v>
      </c>
      <c r="C194" s="59" t="s">
        <v>13</v>
      </c>
      <c r="D194" s="59" t="s">
        <v>9</v>
      </c>
      <c r="E194" s="82">
        <v>150000</v>
      </c>
    </row>
    <row r="195" spans="1:5" x14ac:dyDescent="0.2">
      <c r="A195" s="8">
        <v>13</v>
      </c>
      <c r="B195" s="10" t="s">
        <v>142</v>
      </c>
      <c r="C195" s="59" t="s">
        <v>13</v>
      </c>
      <c r="D195" s="59" t="s">
        <v>9</v>
      </c>
      <c r="E195" s="61">
        <v>4000</v>
      </c>
    </row>
    <row r="196" spans="1:5" x14ac:dyDescent="0.2">
      <c r="A196" s="8">
        <v>14</v>
      </c>
      <c r="B196" s="10" t="s">
        <v>143</v>
      </c>
      <c r="C196" s="59" t="s">
        <v>13</v>
      </c>
      <c r="D196" s="59" t="s">
        <v>9</v>
      </c>
      <c r="E196" s="61">
        <v>20000</v>
      </c>
    </row>
    <row r="197" spans="1:5" x14ac:dyDescent="0.2">
      <c r="A197" s="8">
        <v>15</v>
      </c>
      <c r="B197" s="10" t="s">
        <v>144</v>
      </c>
      <c r="C197" s="59" t="s">
        <v>13</v>
      </c>
      <c r="D197" s="59" t="s">
        <v>9</v>
      </c>
      <c r="E197" s="61">
        <v>7000</v>
      </c>
    </row>
    <row r="198" spans="1:5" x14ac:dyDescent="0.2">
      <c r="A198" s="8">
        <v>16</v>
      </c>
      <c r="B198" s="10" t="s">
        <v>145</v>
      </c>
      <c r="C198" s="59" t="s">
        <v>13</v>
      </c>
      <c r="D198" s="59" t="s">
        <v>9</v>
      </c>
      <c r="E198" s="61">
        <v>19000</v>
      </c>
    </row>
    <row r="199" spans="1:5" x14ac:dyDescent="0.2">
      <c r="A199" s="8">
        <v>17</v>
      </c>
      <c r="B199" s="10" t="s">
        <v>146</v>
      </c>
      <c r="C199" s="59" t="s">
        <v>13</v>
      </c>
      <c r="D199" s="59" t="s">
        <v>9</v>
      </c>
      <c r="E199" s="61">
        <v>100000</v>
      </c>
    </row>
    <row r="200" spans="1:5" x14ac:dyDescent="0.2">
      <c r="A200" s="8">
        <v>18</v>
      </c>
      <c r="B200" s="10" t="s">
        <v>147</v>
      </c>
      <c r="C200" s="59" t="s">
        <v>13</v>
      </c>
      <c r="D200" s="59" t="s">
        <v>9</v>
      </c>
      <c r="E200" s="61">
        <v>23000</v>
      </c>
    </row>
    <row r="201" spans="1:5" x14ac:dyDescent="0.2">
      <c r="A201" s="8"/>
      <c r="B201" s="10" t="s">
        <v>148</v>
      </c>
      <c r="C201" s="59" t="s">
        <v>13</v>
      </c>
      <c r="D201" s="59" t="s">
        <v>9</v>
      </c>
      <c r="E201" s="61">
        <v>60000</v>
      </c>
    </row>
    <row r="202" spans="1:5" x14ac:dyDescent="0.2">
      <c r="A202" s="8"/>
      <c r="B202" s="10" t="s">
        <v>149</v>
      </c>
      <c r="C202" s="59" t="s">
        <v>13</v>
      </c>
      <c r="D202" s="59" t="s">
        <v>55</v>
      </c>
      <c r="E202" s="61">
        <v>225400</v>
      </c>
    </row>
    <row r="203" spans="1:5" x14ac:dyDescent="0.2">
      <c r="A203" s="8">
        <v>19</v>
      </c>
      <c r="B203" s="10" t="s">
        <v>150</v>
      </c>
      <c r="C203" s="59" t="s">
        <v>13</v>
      </c>
      <c r="D203" s="59" t="s">
        <v>9</v>
      </c>
      <c r="E203" s="61">
        <v>284700</v>
      </c>
    </row>
    <row r="204" spans="1:5" x14ac:dyDescent="0.2">
      <c r="A204" s="8">
        <v>20</v>
      </c>
      <c r="B204" s="10" t="s">
        <v>151</v>
      </c>
      <c r="C204" s="59" t="s">
        <v>13</v>
      </c>
      <c r="D204" s="83" t="s">
        <v>9</v>
      </c>
      <c r="E204" s="61">
        <v>20000</v>
      </c>
    </row>
    <row r="205" spans="1:5" x14ac:dyDescent="0.2">
      <c r="A205" s="8">
        <v>21</v>
      </c>
      <c r="B205" s="10" t="s">
        <v>152</v>
      </c>
      <c r="C205" s="59" t="s">
        <v>13</v>
      </c>
      <c r="D205" s="83" t="s">
        <v>9</v>
      </c>
      <c r="E205" s="61">
        <v>20000</v>
      </c>
    </row>
    <row r="206" spans="1:5" x14ac:dyDescent="0.2">
      <c r="A206" s="8">
        <v>22</v>
      </c>
      <c r="B206" s="10" t="s">
        <v>104</v>
      </c>
      <c r="C206" s="59" t="s">
        <v>13</v>
      </c>
      <c r="D206" s="83" t="s">
        <v>9</v>
      </c>
      <c r="E206" s="61">
        <v>15000</v>
      </c>
    </row>
    <row r="207" spans="1:5" x14ac:dyDescent="0.2">
      <c r="A207" s="8">
        <v>2</v>
      </c>
      <c r="B207" s="10" t="s">
        <v>153</v>
      </c>
      <c r="C207" s="59" t="s">
        <v>13</v>
      </c>
      <c r="D207" s="83" t="s">
        <v>9</v>
      </c>
      <c r="E207" s="61">
        <v>18000</v>
      </c>
    </row>
    <row r="208" spans="1:5" x14ac:dyDescent="0.2">
      <c r="A208" s="8">
        <v>24</v>
      </c>
      <c r="B208" s="10" t="s">
        <v>113</v>
      </c>
      <c r="C208" s="59" t="s">
        <v>13</v>
      </c>
      <c r="D208" s="83" t="s">
        <v>9</v>
      </c>
      <c r="E208" s="61">
        <v>25000</v>
      </c>
    </row>
    <row r="209" spans="1:9" x14ac:dyDescent="0.2">
      <c r="A209" s="8">
        <v>25</v>
      </c>
      <c r="B209" s="10" t="s">
        <v>52</v>
      </c>
      <c r="C209" s="59" t="s">
        <v>13</v>
      </c>
      <c r="D209" s="83" t="s">
        <v>9</v>
      </c>
      <c r="E209" s="61">
        <v>15000</v>
      </c>
    </row>
    <row r="210" spans="1:9" x14ac:dyDescent="0.2">
      <c r="A210" s="8">
        <v>26</v>
      </c>
      <c r="B210" s="10" t="s">
        <v>82</v>
      </c>
      <c r="C210" s="59" t="s">
        <v>13</v>
      </c>
      <c r="D210" s="83" t="s">
        <v>9</v>
      </c>
      <c r="E210" s="61">
        <v>10000</v>
      </c>
    </row>
    <row r="211" spans="1:9" x14ac:dyDescent="0.2">
      <c r="A211" s="8">
        <v>27</v>
      </c>
      <c r="B211" s="10" t="s">
        <v>98</v>
      </c>
      <c r="C211" s="59" t="s">
        <v>13</v>
      </c>
      <c r="D211" s="83" t="s">
        <v>9</v>
      </c>
      <c r="E211" s="61">
        <v>40000</v>
      </c>
    </row>
    <row r="212" spans="1:9" x14ac:dyDescent="0.2">
      <c r="A212" s="8">
        <v>28</v>
      </c>
      <c r="B212" s="10" t="s">
        <v>90</v>
      </c>
      <c r="C212" s="59" t="s">
        <v>13</v>
      </c>
      <c r="D212" s="83" t="s">
        <v>9</v>
      </c>
      <c r="E212" s="61">
        <v>36129.5</v>
      </c>
    </row>
    <row r="213" spans="1:9" x14ac:dyDescent="0.2">
      <c r="A213" s="8">
        <v>29</v>
      </c>
      <c r="B213" s="10" t="s">
        <v>108</v>
      </c>
      <c r="C213" s="59" t="s">
        <v>13</v>
      </c>
      <c r="D213" s="83" t="s">
        <v>9</v>
      </c>
      <c r="E213" s="61">
        <v>30000</v>
      </c>
    </row>
    <row r="214" spans="1:9" x14ac:dyDescent="0.2">
      <c r="A214" s="8">
        <v>30</v>
      </c>
      <c r="B214" s="10" t="s">
        <v>95</v>
      </c>
      <c r="C214" s="59" t="s">
        <v>13</v>
      </c>
      <c r="D214" s="83" t="s">
        <v>9</v>
      </c>
      <c r="E214" s="61">
        <v>15000</v>
      </c>
    </row>
    <row r="215" spans="1:9" x14ac:dyDescent="0.2">
      <c r="A215" s="8">
        <v>31</v>
      </c>
      <c r="B215" s="10" t="s">
        <v>154</v>
      </c>
      <c r="C215" s="59" t="s">
        <v>13</v>
      </c>
      <c r="D215" s="83" t="s">
        <v>9</v>
      </c>
      <c r="E215" s="61">
        <v>15000</v>
      </c>
    </row>
    <row r="216" spans="1:9" x14ac:dyDescent="0.2">
      <c r="A216" s="8">
        <v>32</v>
      </c>
      <c r="B216" s="10" t="s">
        <v>155</v>
      </c>
      <c r="C216" s="59" t="s">
        <v>13</v>
      </c>
      <c r="D216" s="83" t="s">
        <v>9</v>
      </c>
      <c r="E216" s="61">
        <v>15000</v>
      </c>
    </row>
    <row r="217" spans="1:9" x14ac:dyDescent="0.2">
      <c r="A217" s="8"/>
      <c r="B217" s="10" t="s">
        <v>156</v>
      </c>
      <c r="C217" s="59" t="s">
        <v>13</v>
      </c>
      <c r="D217" s="83" t="s">
        <v>9</v>
      </c>
      <c r="E217" s="61">
        <v>10000</v>
      </c>
    </row>
    <row r="218" spans="1:9" x14ac:dyDescent="0.2">
      <c r="A218" s="5"/>
      <c r="B218" s="84" t="s">
        <v>157</v>
      </c>
      <c r="C218" s="85"/>
      <c r="D218" s="86"/>
      <c r="E218" s="87">
        <f>SUM(E183:E217)</f>
        <v>2000000</v>
      </c>
    </row>
    <row r="219" spans="1:9" x14ac:dyDescent="0.2">
      <c r="A219" s="5"/>
      <c r="B219" s="88"/>
      <c r="C219" s="85"/>
      <c r="D219" s="89" t="s">
        <v>158</v>
      </c>
      <c r="E219" s="90"/>
    </row>
    <row r="220" spans="1:9" x14ac:dyDescent="0.2">
      <c r="A220" s="505" t="s">
        <v>51</v>
      </c>
      <c r="B220" s="506"/>
      <c r="C220" s="506"/>
      <c r="D220" s="506"/>
      <c r="E220" s="507"/>
    </row>
    <row r="221" spans="1:9" ht="18.75" x14ac:dyDescent="0.25">
      <c r="A221" s="508" t="s">
        <v>159</v>
      </c>
      <c r="B221" s="509"/>
      <c r="C221" s="509"/>
      <c r="D221" s="509"/>
      <c r="E221" s="510"/>
    </row>
    <row r="222" spans="1:9" ht="15" customHeight="1" x14ac:dyDescent="0.2">
      <c r="A222" s="511" t="s">
        <v>1</v>
      </c>
      <c r="B222" s="513" t="s">
        <v>2</v>
      </c>
      <c r="C222" s="515" t="s">
        <v>3</v>
      </c>
      <c r="D222" s="513" t="s">
        <v>4</v>
      </c>
      <c r="E222" s="513" t="s">
        <v>5</v>
      </c>
    </row>
    <row r="223" spans="1:9" x14ac:dyDescent="0.2">
      <c r="A223" s="512"/>
      <c r="B223" s="514"/>
      <c r="C223" s="516"/>
      <c r="D223" s="514"/>
      <c r="E223" s="514"/>
      <c r="G223" s="32"/>
      <c r="H223" s="32"/>
      <c r="I223" s="91"/>
    </row>
    <row r="224" spans="1:9" x14ac:dyDescent="0.2">
      <c r="A224" s="5">
        <v>1</v>
      </c>
      <c r="B224" s="6" t="s">
        <v>160</v>
      </c>
      <c r="C224" s="19" t="s">
        <v>161</v>
      </c>
      <c r="D224" s="5" t="s">
        <v>9</v>
      </c>
      <c r="E224" s="92">
        <v>4422838</v>
      </c>
      <c r="G224" s="32"/>
      <c r="H224" s="93"/>
      <c r="I224" s="91"/>
    </row>
    <row r="225" spans="1:10" x14ac:dyDescent="0.2">
      <c r="A225" s="5">
        <v>2</v>
      </c>
      <c r="B225" s="17" t="s">
        <v>162</v>
      </c>
      <c r="C225" s="19" t="s">
        <v>161</v>
      </c>
      <c r="D225" s="5" t="s">
        <v>9</v>
      </c>
      <c r="E225" s="91">
        <v>15000</v>
      </c>
      <c r="G225" s="32"/>
      <c r="H225" s="94"/>
      <c r="I225" s="91"/>
    </row>
    <row r="226" spans="1:10" x14ac:dyDescent="0.2">
      <c r="A226" s="5">
        <v>3</v>
      </c>
      <c r="B226" s="17" t="s">
        <v>163</v>
      </c>
      <c r="C226" s="19" t="s">
        <v>161</v>
      </c>
      <c r="D226" s="5" t="s">
        <v>9</v>
      </c>
      <c r="E226" s="91">
        <v>12000</v>
      </c>
      <c r="G226" s="32"/>
      <c r="H226" s="95"/>
      <c r="I226" s="91"/>
    </row>
    <row r="227" spans="1:10" x14ac:dyDescent="0.2">
      <c r="A227" s="5">
        <v>4</v>
      </c>
      <c r="B227" s="17" t="s">
        <v>82</v>
      </c>
      <c r="C227" s="19" t="s">
        <v>161</v>
      </c>
      <c r="D227" s="5" t="s">
        <v>9</v>
      </c>
      <c r="E227" s="91">
        <v>18000</v>
      </c>
      <c r="G227" s="32"/>
      <c r="H227" s="94"/>
      <c r="I227" s="91"/>
    </row>
    <row r="228" spans="1:10" x14ac:dyDescent="0.2">
      <c r="A228" s="5">
        <v>5</v>
      </c>
      <c r="B228" s="17" t="s">
        <v>98</v>
      </c>
      <c r="C228" s="19" t="s">
        <v>161</v>
      </c>
      <c r="D228" s="5" t="s">
        <v>9</v>
      </c>
      <c r="E228" s="91">
        <v>13000</v>
      </c>
      <c r="G228" s="32"/>
      <c r="H228" s="94"/>
      <c r="I228" s="91"/>
    </row>
    <row r="229" spans="1:10" x14ac:dyDescent="0.2">
      <c r="A229" s="5">
        <v>6</v>
      </c>
      <c r="B229" s="17" t="s">
        <v>164</v>
      </c>
      <c r="C229" s="19" t="s">
        <v>161</v>
      </c>
      <c r="D229" s="5" t="s">
        <v>9</v>
      </c>
      <c r="E229" s="91">
        <v>8000</v>
      </c>
      <c r="G229" s="32"/>
      <c r="H229" s="94"/>
      <c r="I229" s="91"/>
    </row>
    <row r="230" spans="1:10" x14ac:dyDescent="0.2">
      <c r="A230" s="5">
        <v>7</v>
      </c>
      <c r="B230" s="17" t="s">
        <v>154</v>
      </c>
      <c r="C230" s="19" t="s">
        <v>161</v>
      </c>
      <c r="D230" s="5" t="s">
        <v>9</v>
      </c>
      <c r="E230" s="91">
        <v>8000</v>
      </c>
      <c r="G230" s="32"/>
      <c r="H230" s="94"/>
      <c r="I230" s="91"/>
    </row>
    <row r="231" spans="1:10" x14ac:dyDescent="0.2">
      <c r="A231" s="8">
        <v>8</v>
      </c>
      <c r="B231" s="17" t="s">
        <v>165</v>
      </c>
      <c r="C231" s="7" t="s">
        <v>161</v>
      </c>
      <c r="D231" s="8" t="s">
        <v>9</v>
      </c>
      <c r="E231" s="9">
        <v>59098.68</v>
      </c>
      <c r="G231" s="32"/>
      <c r="H231" s="93"/>
      <c r="I231" s="91"/>
    </row>
    <row r="232" spans="1:10" ht="27.75" x14ac:dyDescent="0.2">
      <c r="A232" s="8">
        <v>9</v>
      </c>
      <c r="B232" s="6" t="s">
        <v>166</v>
      </c>
      <c r="C232" s="7" t="s">
        <v>161</v>
      </c>
      <c r="D232" s="8" t="s">
        <v>9</v>
      </c>
      <c r="E232" s="9">
        <v>25180</v>
      </c>
      <c r="G232" s="32"/>
      <c r="H232" s="96"/>
      <c r="I232" s="91"/>
      <c r="J232" s="16">
        <f>H232-I232</f>
        <v>0</v>
      </c>
    </row>
    <row r="233" spans="1:10" x14ac:dyDescent="0.2">
      <c r="A233" s="5"/>
      <c r="B233" s="97" t="s">
        <v>167</v>
      </c>
      <c r="C233" s="19"/>
      <c r="D233" s="5"/>
      <c r="E233" s="98">
        <f>SUM(E224:E232)</f>
        <v>4581116.68</v>
      </c>
    </row>
    <row r="234" spans="1:10" ht="18.75" x14ac:dyDescent="0.25">
      <c r="A234" s="489" t="s">
        <v>168</v>
      </c>
      <c r="B234" s="489"/>
      <c r="C234" s="489"/>
      <c r="D234" s="489"/>
      <c r="E234" s="489"/>
    </row>
    <row r="235" spans="1:10" ht="15" customHeight="1" x14ac:dyDescent="0.2">
      <c r="A235" s="517" t="s">
        <v>1</v>
      </c>
      <c r="B235" s="493" t="s">
        <v>2</v>
      </c>
      <c r="C235" s="494" t="s">
        <v>3</v>
      </c>
      <c r="D235" s="493" t="s">
        <v>4</v>
      </c>
      <c r="E235" s="513" t="s">
        <v>5</v>
      </c>
    </row>
    <row r="236" spans="1:10" ht="3" customHeight="1" x14ac:dyDescent="0.2">
      <c r="A236" s="517"/>
      <c r="B236" s="493"/>
      <c r="C236" s="494"/>
      <c r="D236" s="493"/>
      <c r="E236" s="514"/>
    </row>
    <row r="237" spans="1:10" ht="30.75" customHeight="1" x14ac:dyDescent="0.2">
      <c r="A237" s="5"/>
      <c r="B237" s="99" t="s">
        <v>169</v>
      </c>
      <c r="C237" s="100"/>
      <c r="D237" s="101"/>
      <c r="E237" s="101"/>
    </row>
    <row r="238" spans="1:10" ht="32.25" customHeight="1" x14ac:dyDescent="0.2">
      <c r="A238" s="43">
        <v>1</v>
      </c>
      <c r="B238" s="6" t="s">
        <v>170</v>
      </c>
      <c r="C238" s="19" t="s">
        <v>161</v>
      </c>
      <c r="D238" s="43" t="s">
        <v>9</v>
      </c>
      <c r="E238" s="102"/>
    </row>
    <row r="239" spans="1:10" ht="54.75" x14ac:dyDescent="0.2">
      <c r="A239" s="43">
        <v>2</v>
      </c>
      <c r="B239" s="6" t="s">
        <v>171</v>
      </c>
      <c r="C239" s="19" t="s">
        <v>161</v>
      </c>
      <c r="D239" s="43" t="s">
        <v>9</v>
      </c>
      <c r="E239" s="102"/>
    </row>
    <row r="240" spans="1:10" ht="27.75" x14ac:dyDescent="0.2">
      <c r="A240" s="43">
        <v>3</v>
      </c>
      <c r="B240" s="6" t="s">
        <v>172</v>
      </c>
      <c r="C240" s="19" t="s">
        <v>161</v>
      </c>
      <c r="D240" s="43" t="s">
        <v>9</v>
      </c>
      <c r="E240" s="102"/>
    </row>
    <row r="241" spans="1:5" x14ac:dyDescent="0.2">
      <c r="A241" s="43">
        <v>4</v>
      </c>
      <c r="B241" s="6" t="s">
        <v>173</v>
      </c>
      <c r="C241" s="19" t="s">
        <v>161</v>
      </c>
      <c r="D241" s="43" t="s">
        <v>9</v>
      </c>
      <c r="E241" s="102"/>
    </row>
    <row r="242" spans="1:5" x14ac:dyDescent="0.2">
      <c r="A242" s="101"/>
      <c r="B242" s="103" t="s">
        <v>174</v>
      </c>
      <c r="C242" s="104"/>
      <c r="D242" s="101"/>
      <c r="E242" s="105"/>
    </row>
    <row r="244" spans="1:5" x14ac:dyDescent="0.2">
      <c r="A244" s="5"/>
      <c r="B244" s="32"/>
      <c r="C244" s="19"/>
      <c r="D244" s="5"/>
      <c r="E244" s="32"/>
    </row>
    <row r="245" spans="1:5" x14ac:dyDescent="0.2">
      <c r="A245" s="5"/>
      <c r="B245" s="32"/>
      <c r="C245" s="19"/>
      <c r="D245" s="89" t="s">
        <v>175</v>
      </c>
      <c r="E245" s="32"/>
    </row>
    <row r="246" spans="1:5" ht="18.75" x14ac:dyDescent="0.25">
      <c r="A246" s="489" t="s">
        <v>176</v>
      </c>
      <c r="B246" s="489"/>
      <c r="C246" s="489"/>
      <c r="D246" s="489"/>
      <c r="E246" s="489"/>
    </row>
    <row r="247" spans="1:5" ht="15" customHeight="1" x14ac:dyDescent="0.2">
      <c r="A247" s="517" t="s">
        <v>1</v>
      </c>
      <c r="B247" s="493" t="s">
        <v>2</v>
      </c>
      <c r="C247" s="494" t="s">
        <v>3</v>
      </c>
      <c r="D247" s="493" t="s">
        <v>4</v>
      </c>
      <c r="E247" s="513" t="s">
        <v>5</v>
      </c>
    </row>
    <row r="248" spans="1:5" x14ac:dyDescent="0.2">
      <c r="A248" s="517"/>
      <c r="B248" s="493"/>
      <c r="C248" s="494"/>
      <c r="D248" s="493"/>
      <c r="E248" s="514"/>
    </row>
    <row r="249" spans="1:5" x14ac:dyDescent="0.2">
      <c r="A249" s="43">
        <v>1</v>
      </c>
      <c r="B249" s="6" t="s">
        <v>177</v>
      </c>
      <c r="C249" s="19" t="s">
        <v>161</v>
      </c>
      <c r="D249" s="43" t="s">
        <v>9</v>
      </c>
      <c r="E249" s="102">
        <v>10000</v>
      </c>
    </row>
    <row r="250" spans="1:5" x14ac:dyDescent="0.2">
      <c r="A250" s="43">
        <v>2</v>
      </c>
      <c r="B250" s="6" t="s">
        <v>178</v>
      </c>
      <c r="C250" s="19" t="s">
        <v>161</v>
      </c>
      <c r="D250" s="43" t="s">
        <v>9</v>
      </c>
      <c r="E250" s="102">
        <v>8000</v>
      </c>
    </row>
    <row r="251" spans="1:5" x14ac:dyDescent="0.2">
      <c r="A251" s="43">
        <v>3</v>
      </c>
      <c r="B251" s="6" t="s">
        <v>179</v>
      </c>
      <c r="C251" s="19" t="s">
        <v>161</v>
      </c>
      <c r="D251" s="43" t="s">
        <v>9</v>
      </c>
      <c r="E251" s="102">
        <v>20000</v>
      </c>
    </row>
    <row r="252" spans="1:5" x14ac:dyDescent="0.2">
      <c r="A252" s="43">
        <v>4</v>
      </c>
      <c r="B252" s="6" t="s">
        <v>180</v>
      </c>
      <c r="C252" s="19" t="s">
        <v>161</v>
      </c>
      <c r="D252" s="43" t="s">
        <v>9</v>
      </c>
      <c r="E252" s="102">
        <v>24000</v>
      </c>
    </row>
    <row r="253" spans="1:5" x14ac:dyDescent="0.2">
      <c r="A253" s="43">
        <v>5</v>
      </c>
      <c r="B253" s="6" t="s">
        <v>181</v>
      </c>
      <c r="C253" s="19"/>
      <c r="D253" s="43"/>
      <c r="E253" s="102">
        <v>50000</v>
      </c>
    </row>
    <row r="254" spans="1:5" x14ac:dyDescent="0.2">
      <c r="A254" s="43">
        <v>6</v>
      </c>
      <c r="B254" s="6" t="s">
        <v>182</v>
      </c>
      <c r="C254" s="19"/>
      <c r="D254" s="43"/>
      <c r="E254" s="102">
        <v>20000</v>
      </c>
    </row>
    <row r="255" spans="1:5" x14ac:dyDescent="0.2">
      <c r="A255" s="43">
        <v>7</v>
      </c>
      <c r="B255" s="6" t="s">
        <v>183</v>
      </c>
      <c r="C255" s="19"/>
      <c r="D255" s="43"/>
      <c r="E255" s="102">
        <v>18000</v>
      </c>
    </row>
    <row r="256" spans="1:5" x14ac:dyDescent="0.2">
      <c r="A256" s="101"/>
      <c r="B256" s="103" t="s">
        <v>184</v>
      </c>
      <c r="C256" s="104"/>
      <c r="D256" s="101"/>
      <c r="E256" s="105">
        <f>+E249+E251+E250+E252+E253+E254+E255</f>
        <v>150000</v>
      </c>
    </row>
    <row r="257" spans="1:5" x14ac:dyDescent="0.2">
      <c r="A257" s="5"/>
      <c r="B257" s="76" t="s">
        <v>185</v>
      </c>
      <c r="C257" s="19"/>
      <c r="D257" s="5"/>
      <c r="E257" s="106">
        <f>E256+E233+E218+E164+E148+E144</f>
        <v>15179772.9615</v>
      </c>
    </row>
    <row r="258" spans="1:5" x14ac:dyDescent="0.2">
      <c r="A258" s="5"/>
      <c r="B258" s="32"/>
      <c r="C258" s="19"/>
      <c r="D258" s="5"/>
      <c r="E258" s="32"/>
    </row>
    <row r="259" spans="1:5" x14ac:dyDescent="0.2">
      <c r="A259" s="5"/>
      <c r="B259" s="32"/>
      <c r="C259" s="19"/>
      <c r="D259" s="89" t="s">
        <v>186</v>
      </c>
      <c r="E259" s="32"/>
    </row>
  </sheetData>
  <mergeCells count="67">
    <mergeCell ref="A246:E246"/>
    <mergeCell ref="A247:A248"/>
    <mergeCell ref="B247:B248"/>
    <mergeCell ref="C247:C248"/>
    <mergeCell ref="D247:D248"/>
    <mergeCell ref="E247:E248"/>
    <mergeCell ref="A234:E234"/>
    <mergeCell ref="A235:A236"/>
    <mergeCell ref="B235:B236"/>
    <mergeCell ref="C235:C236"/>
    <mergeCell ref="D235:D236"/>
    <mergeCell ref="E235:E236"/>
    <mergeCell ref="A220:E220"/>
    <mergeCell ref="A221:E221"/>
    <mergeCell ref="A222:A223"/>
    <mergeCell ref="B222:B223"/>
    <mergeCell ref="C222:C223"/>
    <mergeCell ref="D222:D223"/>
    <mergeCell ref="E222:E223"/>
    <mergeCell ref="A180:E180"/>
    <mergeCell ref="A181:A182"/>
    <mergeCell ref="B181:B182"/>
    <mergeCell ref="C181:C182"/>
    <mergeCell ref="D181:D182"/>
    <mergeCell ref="E181:E182"/>
    <mergeCell ref="A153:E153"/>
    <mergeCell ref="A154:E154"/>
    <mergeCell ref="A155:A156"/>
    <mergeCell ref="B155:B156"/>
    <mergeCell ref="C155:C156"/>
    <mergeCell ref="D155:D156"/>
    <mergeCell ref="E155:E156"/>
    <mergeCell ref="A122:E122"/>
    <mergeCell ref="A123:E123"/>
    <mergeCell ref="A124:A125"/>
    <mergeCell ref="B124:B125"/>
    <mergeCell ref="C124:C125"/>
    <mergeCell ref="D124:D125"/>
    <mergeCell ref="E124:E125"/>
    <mergeCell ref="A88:E88"/>
    <mergeCell ref="A89:E89"/>
    <mergeCell ref="A90:A91"/>
    <mergeCell ref="B90:B91"/>
    <mergeCell ref="C90:C91"/>
    <mergeCell ref="D90:D91"/>
    <mergeCell ref="E90:E91"/>
    <mergeCell ref="A58:E58"/>
    <mergeCell ref="A59:E59"/>
    <mergeCell ref="A60:A61"/>
    <mergeCell ref="B60:B61"/>
    <mergeCell ref="C60:C61"/>
    <mergeCell ref="D60:D61"/>
    <mergeCell ref="E60:E61"/>
    <mergeCell ref="A29:E29"/>
    <mergeCell ref="A30:E30"/>
    <mergeCell ref="A31:A32"/>
    <mergeCell ref="B31:B32"/>
    <mergeCell ref="C31:C32"/>
    <mergeCell ref="D31:D32"/>
    <mergeCell ref="E31:E32"/>
    <mergeCell ref="A1:E1"/>
    <mergeCell ref="A2:E2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3"/>
  <sheetViews>
    <sheetView tabSelected="1" topLeftCell="A205" workbookViewId="0">
      <selection activeCell="A88" sqref="A88:XFD88"/>
    </sheetView>
  </sheetViews>
  <sheetFormatPr defaultColWidth="9.14453125" defaultRowHeight="15" x14ac:dyDescent="0.2"/>
  <cols>
    <col min="1" max="1" width="5.6484375" style="126" customWidth="1"/>
    <col min="2" max="2" width="12.5078125" style="126" hidden="1" customWidth="1"/>
    <col min="3" max="3" width="46.00390625" style="126" customWidth="1"/>
    <col min="4" max="4" width="15.19921875" style="126" customWidth="1"/>
    <col min="5" max="5" width="9.953125" style="126" customWidth="1"/>
    <col min="6" max="6" width="16.94921875" style="11" customWidth="1"/>
    <col min="7" max="7" width="27.84375" style="11" customWidth="1"/>
    <col min="8" max="9" width="14.2578125" style="126" hidden="1" customWidth="1"/>
    <col min="10" max="10" width="13.98828125" style="126" hidden="1" customWidth="1"/>
    <col min="11" max="11" width="15.87109375" style="126" hidden="1" customWidth="1"/>
    <col min="12" max="12" width="15.19921875" style="126" customWidth="1"/>
    <col min="13" max="13" width="8.33984375" style="126" customWidth="1"/>
    <col min="14" max="15" width="15.6015625" style="126" customWidth="1"/>
    <col min="16" max="16384" width="9.14453125" style="126"/>
  </cols>
  <sheetData>
    <row r="1" spans="1:17" ht="18.75" x14ac:dyDescent="0.25">
      <c r="A1" s="184" t="s">
        <v>471</v>
      </c>
      <c r="B1" s="185"/>
      <c r="C1" s="185"/>
      <c r="D1" s="185"/>
      <c r="E1" s="185"/>
      <c r="F1" s="186"/>
      <c r="G1" s="187"/>
      <c r="I1" s="11"/>
      <c r="L1" s="344"/>
      <c r="M1" s="383"/>
      <c r="N1" s="370"/>
      <c r="O1" s="190"/>
    </row>
    <row r="2" spans="1:17" ht="21" x14ac:dyDescent="0.3">
      <c r="A2" s="490" t="s">
        <v>0</v>
      </c>
      <c r="B2" s="490"/>
      <c r="C2" s="490"/>
      <c r="D2" s="490"/>
      <c r="E2" s="490"/>
      <c r="F2" s="490"/>
      <c r="G2" s="91"/>
      <c r="L2" s="345"/>
      <c r="M2" s="283"/>
      <c r="N2" s="369"/>
      <c r="O2" s="190"/>
    </row>
    <row r="3" spans="1:17" x14ac:dyDescent="0.2">
      <c r="A3" s="530" t="s">
        <v>1</v>
      </c>
      <c r="B3" s="188"/>
      <c r="C3" s="493" t="s">
        <v>2</v>
      </c>
      <c r="D3" s="494" t="s">
        <v>3</v>
      </c>
      <c r="E3" s="493" t="s">
        <v>4</v>
      </c>
      <c r="F3" s="518" t="s">
        <v>5</v>
      </c>
      <c r="G3" s="519" t="s">
        <v>330</v>
      </c>
      <c r="L3" s="550" t="s">
        <v>494</v>
      </c>
      <c r="M3" s="552" t="s">
        <v>489</v>
      </c>
      <c r="N3" s="554" t="s">
        <v>478</v>
      </c>
      <c r="O3" s="542" t="s">
        <v>493</v>
      </c>
    </row>
    <row r="4" spans="1:17" ht="34.5" customHeight="1" x14ac:dyDescent="0.2">
      <c r="A4" s="530"/>
      <c r="B4" s="188"/>
      <c r="C4" s="493"/>
      <c r="D4" s="494"/>
      <c r="E4" s="493"/>
      <c r="F4" s="518"/>
      <c r="G4" s="519"/>
      <c r="L4" s="551"/>
      <c r="M4" s="553"/>
      <c r="N4" s="554"/>
      <c r="O4" s="543"/>
    </row>
    <row r="5" spans="1:17" x14ac:dyDescent="0.2">
      <c r="A5" s="189"/>
      <c r="B5" s="189"/>
      <c r="C5" s="2" t="s">
        <v>6</v>
      </c>
      <c r="D5" s="179"/>
      <c r="E5" s="178"/>
      <c r="F5" s="183"/>
      <c r="G5" s="91"/>
      <c r="L5" s="345"/>
      <c r="M5" s="283"/>
      <c r="N5" s="369"/>
      <c r="O5" s="299"/>
    </row>
    <row r="6" spans="1:17" ht="27.75" x14ac:dyDescent="0.2">
      <c r="A6" s="173">
        <v>1</v>
      </c>
      <c r="B6" s="173"/>
      <c r="C6" s="161" t="s">
        <v>7</v>
      </c>
      <c r="D6" s="7" t="s">
        <v>8</v>
      </c>
      <c r="E6" s="125" t="s">
        <v>9</v>
      </c>
      <c r="F6" s="9">
        <v>80000</v>
      </c>
      <c r="G6" s="91">
        <v>40000</v>
      </c>
      <c r="L6" s="281">
        <v>30</v>
      </c>
      <c r="M6" s="384">
        <f>L6/G6*100</f>
        <v>7.4999999999999997E-2</v>
      </c>
      <c r="N6" s="336">
        <v>40000</v>
      </c>
      <c r="O6" s="292">
        <f>N6-L6</f>
        <v>39970</v>
      </c>
    </row>
    <row r="7" spans="1:17" ht="27.75" x14ac:dyDescent="0.2">
      <c r="A7" s="173">
        <v>2</v>
      </c>
      <c r="B7" s="173"/>
      <c r="C7" s="161" t="s">
        <v>492</v>
      </c>
      <c r="D7" s="10" t="s">
        <v>11</v>
      </c>
      <c r="E7" s="125" t="s">
        <v>9</v>
      </c>
      <c r="F7" s="9">
        <v>50000</v>
      </c>
      <c r="G7" s="91">
        <v>30000</v>
      </c>
      <c r="L7" s="361">
        <v>69116.460000000006</v>
      </c>
      <c r="M7" s="384">
        <f t="shared" ref="M7:M64" si="0">L7/G7*100</f>
        <v>230.38820000000001</v>
      </c>
      <c r="N7" s="336">
        <v>84000</v>
      </c>
      <c r="O7" s="292">
        <f>N7-L7</f>
        <v>14883.539999999994</v>
      </c>
    </row>
    <row r="8" spans="1:17" x14ac:dyDescent="0.2">
      <c r="A8" s="173">
        <v>3</v>
      </c>
      <c r="B8" s="125"/>
      <c r="C8" s="161" t="s">
        <v>12</v>
      </c>
      <c r="D8" s="10" t="s">
        <v>13</v>
      </c>
      <c r="E8" s="125" t="s">
        <v>9</v>
      </c>
      <c r="F8" s="9">
        <v>50000</v>
      </c>
      <c r="G8" s="91">
        <v>50000</v>
      </c>
      <c r="L8" s="345"/>
      <c r="M8" s="384">
        <f t="shared" si="0"/>
        <v>0</v>
      </c>
      <c r="N8" s="336">
        <v>50000</v>
      </c>
      <c r="O8" s="292">
        <f t="shared" ref="O8:O65" si="1">N8-L8</f>
        <v>50000</v>
      </c>
    </row>
    <row r="9" spans="1:17" x14ac:dyDescent="0.2">
      <c r="A9" s="173">
        <v>4</v>
      </c>
      <c r="B9" s="125"/>
      <c r="C9" s="161" t="s">
        <v>15</v>
      </c>
      <c r="D9" s="10" t="s">
        <v>13</v>
      </c>
      <c r="E9" s="125" t="s">
        <v>9</v>
      </c>
      <c r="F9" s="9">
        <v>30000</v>
      </c>
      <c r="G9" s="91">
        <v>30000</v>
      </c>
      <c r="L9" s="361">
        <v>99600</v>
      </c>
      <c r="M9" s="384">
        <f t="shared" si="0"/>
        <v>332</v>
      </c>
      <c r="N9" s="336">
        <v>130000</v>
      </c>
      <c r="O9" s="292">
        <f t="shared" si="1"/>
        <v>30400</v>
      </c>
    </row>
    <row r="10" spans="1:17" x14ac:dyDescent="0.2">
      <c r="A10" s="173">
        <v>5</v>
      </c>
      <c r="B10" s="125"/>
      <c r="C10" s="161" t="s">
        <v>16</v>
      </c>
      <c r="D10" s="7" t="s">
        <v>13</v>
      </c>
      <c r="E10" s="125" t="s">
        <v>9</v>
      </c>
      <c r="F10" s="9">
        <v>50000</v>
      </c>
      <c r="G10" s="91">
        <v>30000</v>
      </c>
      <c r="I10" s="11"/>
      <c r="L10" s="345"/>
      <c r="M10" s="384">
        <f t="shared" si="0"/>
        <v>0</v>
      </c>
      <c r="N10" s="336">
        <v>30000</v>
      </c>
      <c r="O10" s="292">
        <f t="shared" si="1"/>
        <v>30000</v>
      </c>
    </row>
    <row r="11" spans="1:17" x14ac:dyDescent="0.2">
      <c r="A11" s="173">
        <v>6</v>
      </c>
      <c r="B11" s="125"/>
      <c r="C11" s="161" t="s">
        <v>18</v>
      </c>
      <c r="D11" s="7" t="s">
        <v>8</v>
      </c>
      <c r="E11" s="125" t="s">
        <v>9</v>
      </c>
      <c r="F11" s="9">
        <v>20000</v>
      </c>
      <c r="G11" s="91">
        <v>20000</v>
      </c>
      <c r="L11" s="345"/>
      <c r="M11" s="384">
        <f t="shared" si="0"/>
        <v>0</v>
      </c>
      <c r="N11" s="336">
        <v>20000</v>
      </c>
      <c r="O11" s="292">
        <f t="shared" si="1"/>
        <v>20000</v>
      </c>
    </row>
    <row r="12" spans="1:17" x14ac:dyDescent="0.2">
      <c r="A12" s="173">
        <v>7</v>
      </c>
      <c r="B12" s="125"/>
      <c r="C12" s="161" t="s">
        <v>19</v>
      </c>
      <c r="D12" s="7" t="s">
        <v>8</v>
      </c>
      <c r="E12" s="125" t="s">
        <v>9</v>
      </c>
      <c r="F12" s="9">
        <v>40000</v>
      </c>
      <c r="G12" s="91">
        <v>40000</v>
      </c>
      <c r="L12" s="345"/>
      <c r="M12" s="384">
        <f t="shared" si="0"/>
        <v>0</v>
      </c>
      <c r="N12" s="336">
        <v>40000</v>
      </c>
      <c r="O12" s="292">
        <f t="shared" si="1"/>
        <v>40000</v>
      </c>
    </row>
    <row r="13" spans="1:17" ht="25.5" x14ac:dyDescent="0.2">
      <c r="A13" s="173">
        <v>8</v>
      </c>
      <c r="B13" s="125"/>
      <c r="C13" s="161" t="s">
        <v>20</v>
      </c>
      <c r="D13" s="10" t="s">
        <v>21</v>
      </c>
      <c r="E13" s="125" t="s">
        <v>9</v>
      </c>
      <c r="F13" s="9">
        <v>50000</v>
      </c>
      <c r="G13" s="91">
        <v>50000</v>
      </c>
      <c r="L13" s="345"/>
      <c r="M13" s="384">
        <f t="shared" si="0"/>
        <v>0</v>
      </c>
      <c r="N13" s="336">
        <v>50000</v>
      </c>
      <c r="O13" s="292">
        <f t="shared" si="1"/>
        <v>50000</v>
      </c>
    </row>
    <row r="14" spans="1:17" x14ac:dyDescent="0.2">
      <c r="A14" s="173">
        <v>9</v>
      </c>
      <c r="B14" s="125"/>
      <c r="C14" s="161" t="s">
        <v>22</v>
      </c>
      <c r="D14" s="7" t="s">
        <v>13</v>
      </c>
      <c r="E14" s="125" t="s">
        <v>9</v>
      </c>
      <c r="F14" s="9">
        <v>10000</v>
      </c>
      <c r="G14" s="91">
        <v>10000</v>
      </c>
      <c r="I14" s="11">
        <v>10000</v>
      </c>
      <c r="L14" s="345"/>
      <c r="M14" s="384">
        <f t="shared" si="0"/>
        <v>0</v>
      </c>
      <c r="N14" s="336">
        <v>10000</v>
      </c>
      <c r="O14" s="292">
        <f t="shared" si="1"/>
        <v>10000</v>
      </c>
    </row>
    <row r="15" spans="1:17" x14ac:dyDescent="0.2">
      <c r="A15" s="173">
        <v>10</v>
      </c>
      <c r="B15" s="125"/>
      <c r="C15" s="161" t="s">
        <v>23</v>
      </c>
      <c r="D15" s="7" t="s">
        <v>13</v>
      </c>
      <c r="E15" s="125" t="s">
        <v>9</v>
      </c>
      <c r="F15" s="9">
        <v>20000</v>
      </c>
      <c r="G15" s="91">
        <v>20000</v>
      </c>
      <c r="I15" s="11">
        <v>7500</v>
      </c>
      <c r="L15" s="345"/>
      <c r="M15" s="384">
        <f t="shared" si="0"/>
        <v>0</v>
      </c>
      <c r="N15" s="336">
        <v>20000</v>
      </c>
      <c r="O15" s="292">
        <f t="shared" si="1"/>
        <v>20000</v>
      </c>
      <c r="Q15" s="126" t="s">
        <v>490</v>
      </c>
    </row>
    <row r="16" spans="1:17" x14ac:dyDescent="0.2">
      <c r="A16" s="173"/>
      <c r="B16" s="190"/>
      <c r="C16" s="190"/>
      <c r="D16" s="190"/>
      <c r="E16" s="190"/>
      <c r="F16" s="91"/>
      <c r="G16" s="91"/>
      <c r="I16" s="191">
        <f>SUM(I14:I15)</f>
        <v>17500</v>
      </c>
      <c r="L16" s="345"/>
      <c r="M16" s="384"/>
      <c r="N16" s="336"/>
      <c r="O16" s="292">
        <f t="shared" si="1"/>
        <v>0</v>
      </c>
    </row>
    <row r="17" spans="1:15" x14ac:dyDescent="0.2">
      <c r="A17" s="173">
        <v>11</v>
      </c>
      <c r="B17" s="125"/>
      <c r="C17" s="161" t="s">
        <v>24</v>
      </c>
      <c r="D17" s="7" t="s">
        <v>13</v>
      </c>
      <c r="E17" s="125" t="s">
        <v>25</v>
      </c>
      <c r="F17" s="9">
        <v>50000</v>
      </c>
      <c r="G17" s="91">
        <v>40000</v>
      </c>
      <c r="L17" s="361">
        <v>1485</v>
      </c>
      <c r="M17" s="384">
        <f t="shared" si="0"/>
        <v>3.7124999999999999</v>
      </c>
      <c r="N17" s="336">
        <v>40000</v>
      </c>
      <c r="O17" s="292">
        <f t="shared" si="1"/>
        <v>38515</v>
      </c>
    </row>
    <row r="18" spans="1:15" x14ac:dyDescent="0.2">
      <c r="A18" s="173">
        <v>12</v>
      </c>
      <c r="B18" s="125"/>
      <c r="C18" s="192" t="s">
        <v>28</v>
      </c>
      <c r="D18" s="7" t="s">
        <v>8</v>
      </c>
      <c r="E18" s="125" t="s">
        <v>9</v>
      </c>
      <c r="F18" s="15">
        <f>2/100*6549329.62</f>
        <v>130986.59240000001</v>
      </c>
      <c r="G18" s="91">
        <v>67613.399999999994</v>
      </c>
      <c r="I18" s="11">
        <f>130986.59-I16</f>
        <v>113486.59</v>
      </c>
      <c r="L18" s="361">
        <v>32320</v>
      </c>
      <c r="M18" s="384">
        <f t="shared" si="0"/>
        <v>47.801175506630344</v>
      </c>
      <c r="N18" s="336">
        <v>67613.399999999994</v>
      </c>
      <c r="O18" s="292">
        <f t="shared" si="1"/>
        <v>35293.399999999994</v>
      </c>
    </row>
    <row r="19" spans="1:15" ht="27.75" x14ac:dyDescent="0.2">
      <c r="A19" s="173">
        <v>13</v>
      </c>
      <c r="B19" s="173"/>
      <c r="C19" s="193" t="s">
        <v>29</v>
      </c>
      <c r="D19" s="19" t="s">
        <v>13</v>
      </c>
      <c r="E19" s="173" t="s">
        <v>9</v>
      </c>
      <c r="F19" s="9">
        <v>300000</v>
      </c>
      <c r="G19" s="91">
        <v>169033.5</v>
      </c>
      <c r="L19" s="345">
        <v>121592</v>
      </c>
      <c r="M19" s="384">
        <f t="shared" si="0"/>
        <v>71.933669952997477</v>
      </c>
      <c r="N19" s="336">
        <v>169033.5</v>
      </c>
      <c r="O19" s="292">
        <f t="shared" si="1"/>
        <v>47441.5</v>
      </c>
    </row>
    <row r="20" spans="1:15" x14ac:dyDescent="0.2">
      <c r="A20" s="173">
        <v>14</v>
      </c>
      <c r="B20" s="125"/>
      <c r="C20" s="192" t="s">
        <v>491</v>
      </c>
      <c r="D20" s="7"/>
      <c r="E20" s="125"/>
      <c r="F20" s="194"/>
      <c r="G20" s="91">
        <v>116050.74</v>
      </c>
      <c r="L20" s="361">
        <v>11520</v>
      </c>
      <c r="M20" s="384">
        <f t="shared" si="0"/>
        <v>9.9266924105783367</v>
      </c>
      <c r="N20" s="336">
        <v>116050.74</v>
      </c>
      <c r="O20" s="292">
        <f t="shared" si="1"/>
        <v>104530.74</v>
      </c>
    </row>
    <row r="21" spans="1:15" s="135" customFormat="1" x14ac:dyDescent="0.2">
      <c r="A21" s="71"/>
      <c r="B21" s="71"/>
      <c r="C21" s="165" t="s">
        <v>26</v>
      </c>
      <c r="D21" s="70"/>
      <c r="E21" s="71"/>
      <c r="F21" s="215"/>
      <c r="G21" s="111">
        <f>SUM(G6:G20)</f>
        <v>712697.64</v>
      </c>
      <c r="L21" s="354">
        <f>SUM(L6:L20)</f>
        <v>335663.46</v>
      </c>
      <c r="M21" s="384">
        <f t="shared" si="0"/>
        <v>47.097596675078094</v>
      </c>
      <c r="N21" s="422">
        <f>SUM(N6:N20)</f>
        <v>866697.64</v>
      </c>
      <c r="O21" s="292">
        <f t="shared" si="1"/>
        <v>531034.17999999993</v>
      </c>
    </row>
    <row r="22" spans="1:15" x14ac:dyDescent="0.2">
      <c r="A22" s="125"/>
      <c r="B22" s="125"/>
      <c r="C22" s="192"/>
      <c r="D22" s="7"/>
      <c r="E22" s="125"/>
      <c r="F22" s="194"/>
      <c r="G22" s="91"/>
      <c r="L22" s="345"/>
      <c r="M22" s="384"/>
      <c r="N22" s="369"/>
      <c r="O22" s="292">
        <f t="shared" si="1"/>
        <v>0</v>
      </c>
    </row>
    <row r="23" spans="1:15" x14ac:dyDescent="0.2">
      <c r="A23" s="125"/>
      <c r="B23" s="125"/>
      <c r="C23" s="192"/>
      <c r="D23" s="7"/>
      <c r="E23" s="125"/>
      <c r="F23" s="194"/>
      <c r="G23" s="91"/>
      <c r="L23" s="345"/>
      <c r="M23" s="384"/>
      <c r="N23" s="369"/>
      <c r="O23" s="292">
        <f t="shared" si="1"/>
        <v>0</v>
      </c>
    </row>
    <row r="24" spans="1:15" x14ac:dyDescent="0.2">
      <c r="A24" s="125"/>
      <c r="B24" s="125"/>
      <c r="C24" s="192"/>
      <c r="D24" s="7"/>
      <c r="E24" s="125"/>
      <c r="F24" s="194"/>
      <c r="G24" s="91"/>
      <c r="L24" s="345"/>
      <c r="M24" s="384"/>
      <c r="N24" s="369"/>
      <c r="O24" s="292">
        <f t="shared" si="1"/>
        <v>0</v>
      </c>
    </row>
    <row r="25" spans="1:15" x14ac:dyDescent="0.2">
      <c r="A25" s="125"/>
      <c r="B25" s="125"/>
      <c r="C25" s="192"/>
      <c r="D25" s="7"/>
      <c r="E25" s="125"/>
      <c r="F25" s="194"/>
      <c r="G25" s="91"/>
      <c r="L25" s="345"/>
      <c r="M25" s="384"/>
      <c r="N25" s="369"/>
      <c r="O25" s="292">
        <f t="shared" si="1"/>
        <v>0</v>
      </c>
    </row>
    <row r="26" spans="1:15" x14ac:dyDescent="0.2">
      <c r="A26" s="125"/>
      <c r="B26" s="125"/>
      <c r="C26" s="192"/>
      <c r="D26" s="7"/>
      <c r="E26" s="125"/>
      <c r="F26" s="194"/>
      <c r="G26" s="91"/>
      <c r="L26" s="345"/>
      <c r="M26" s="384"/>
      <c r="N26" s="369"/>
      <c r="O26" s="292">
        <f t="shared" si="1"/>
        <v>0</v>
      </c>
    </row>
    <row r="27" spans="1:15" x14ac:dyDescent="0.2">
      <c r="A27" s="125"/>
      <c r="B27" s="125"/>
      <c r="C27" s="192"/>
      <c r="D27" s="7"/>
      <c r="E27" s="125"/>
      <c r="F27" s="194"/>
      <c r="G27" s="91"/>
      <c r="L27" s="345"/>
      <c r="M27" s="384"/>
      <c r="N27" s="369"/>
      <c r="O27" s="292">
        <f t="shared" si="1"/>
        <v>0</v>
      </c>
    </row>
    <row r="28" spans="1:15" x14ac:dyDescent="0.2">
      <c r="A28" s="125"/>
      <c r="B28" s="125"/>
      <c r="C28" s="192"/>
      <c r="D28" s="7"/>
      <c r="E28" s="125"/>
      <c r="F28" s="194"/>
      <c r="G28" s="91"/>
      <c r="L28" s="345"/>
      <c r="M28" s="384"/>
      <c r="N28" s="369"/>
      <c r="O28" s="292">
        <f t="shared" si="1"/>
        <v>0</v>
      </c>
    </row>
    <row r="29" spans="1:15" x14ac:dyDescent="0.2">
      <c r="A29" s="526" t="s">
        <v>30</v>
      </c>
      <c r="B29" s="527"/>
      <c r="C29" s="527"/>
      <c r="D29" s="527"/>
      <c r="E29" s="527"/>
      <c r="F29" s="527"/>
      <c r="G29" s="528"/>
      <c r="L29" s="345"/>
      <c r="M29" s="384"/>
      <c r="N29" s="369"/>
      <c r="O29" s="292">
        <f t="shared" si="1"/>
        <v>0</v>
      </c>
    </row>
    <row r="30" spans="1:15" x14ac:dyDescent="0.2">
      <c r="A30" s="526" t="s">
        <v>0</v>
      </c>
      <c r="B30" s="527"/>
      <c r="C30" s="527"/>
      <c r="D30" s="527"/>
      <c r="E30" s="527"/>
      <c r="F30" s="527"/>
      <c r="G30" s="528"/>
      <c r="L30" s="345"/>
      <c r="M30" s="384"/>
      <c r="N30" s="369"/>
      <c r="O30" s="292">
        <f t="shared" si="1"/>
        <v>0</v>
      </c>
    </row>
    <row r="31" spans="1:15" x14ac:dyDescent="0.2">
      <c r="A31" s="531" t="s">
        <v>1</v>
      </c>
      <c r="B31" s="125"/>
      <c r="C31" s="497" t="s">
        <v>2</v>
      </c>
      <c r="D31" s="498" t="s">
        <v>3</v>
      </c>
      <c r="E31" s="497" t="s">
        <v>4</v>
      </c>
      <c r="F31" s="525" t="s">
        <v>5</v>
      </c>
      <c r="G31" s="520" t="s">
        <v>330</v>
      </c>
      <c r="L31" s="345"/>
      <c r="M31" s="384"/>
      <c r="N31" s="369"/>
      <c r="O31" s="292">
        <f t="shared" si="1"/>
        <v>0</v>
      </c>
    </row>
    <row r="32" spans="1:15" x14ac:dyDescent="0.2">
      <c r="A32" s="531"/>
      <c r="B32" s="125"/>
      <c r="C32" s="497"/>
      <c r="D32" s="498"/>
      <c r="E32" s="497"/>
      <c r="F32" s="525"/>
      <c r="G32" s="520"/>
      <c r="L32" s="345"/>
      <c r="M32" s="384"/>
      <c r="N32" s="369"/>
      <c r="O32" s="292">
        <f t="shared" si="1"/>
        <v>0</v>
      </c>
    </row>
    <row r="33" spans="1:15" x14ac:dyDescent="0.2">
      <c r="A33" s="125"/>
      <c r="B33" s="125"/>
      <c r="C33" s="161"/>
      <c r="D33" s="7"/>
      <c r="E33" s="125"/>
      <c r="F33" s="9"/>
      <c r="G33" s="91"/>
      <c r="L33" s="345"/>
      <c r="M33" s="384"/>
      <c r="N33" s="369"/>
      <c r="O33" s="292">
        <f t="shared" si="1"/>
        <v>0</v>
      </c>
    </row>
    <row r="34" spans="1:15" x14ac:dyDescent="0.2">
      <c r="A34" s="125"/>
      <c r="B34" s="125"/>
      <c r="C34" s="216" t="s">
        <v>31</v>
      </c>
      <c r="D34" s="217"/>
      <c r="E34" s="203"/>
      <c r="F34" s="20"/>
      <c r="G34" s="20"/>
      <c r="L34" s="345"/>
      <c r="M34" s="384"/>
      <c r="N34" s="369"/>
      <c r="O34" s="292">
        <f t="shared" si="1"/>
        <v>0</v>
      </c>
    </row>
    <row r="35" spans="1:15" ht="27.75" x14ac:dyDescent="0.2">
      <c r="A35" s="173">
        <v>15</v>
      </c>
      <c r="B35" s="173"/>
      <c r="C35" s="218" t="s">
        <v>32</v>
      </c>
      <c r="D35" s="217" t="s">
        <v>13</v>
      </c>
      <c r="E35" s="203" t="s">
        <v>9</v>
      </c>
      <c r="F35" s="20">
        <f>2/100*6549329.62</f>
        <v>130986.59240000001</v>
      </c>
      <c r="G35" s="20">
        <v>67613.399999999994</v>
      </c>
      <c r="L35" s="345"/>
      <c r="M35" s="384">
        <f t="shared" si="0"/>
        <v>0</v>
      </c>
      <c r="N35" s="341">
        <v>67613.399999999994</v>
      </c>
      <c r="O35" s="292">
        <f t="shared" si="1"/>
        <v>67613.399999999994</v>
      </c>
    </row>
    <row r="36" spans="1:15" x14ac:dyDescent="0.2">
      <c r="A36" s="173">
        <v>16</v>
      </c>
      <c r="B36" s="173"/>
      <c r="C36" s="218" t="s">
        <v>33</v>
      </c>
      <c r="D36" s="217" t="s">
        <v>34</v>
      </c>
      <c r="E36" s="203" t="s">
        <v>35</v>
      </c>
      <c r="F36" s="20">
        <v>200000.5</v>
      </c>
      <c r="G36" s="20">
        <v>50000</v>
      </c>
      <c r="L36" s="361">
        <v>50000</v>
      </c>
      <c r="M36" s="384">
        <f t="shared" si="0"/>
        <v>100</v>
      </c>
      <c r="N36" s="341">
        <v>50000</v>
      </c>
      <c r="O36" s="292">
        <f t="shared" si="1"/>
        <v>0</v>
      </c>
    </row>
    <row r="37" spans="1:15" x14ac:dyDescent="0.2">
      <c r="A37" s="173">
        <v>17</v>
      </c>
      <c r="B37" s="173"/>
      <c r="C37" s="218" t="s">
        <v>36</v>
      </c>
      <c r="D37" s="217" t="s">
        <v>34</v>
      </c>
      <c r="E37" s="203" t="s">
        <v>35</v>
      </c>
      <c r="F37" s="20">
        <v>182663.2</v>
      </c>
      <c r="G37" s="20">
        <v>50000</v>
      </c>
      <c r="L37" s="361"/>
      <c r="M37" s="384">
        <f t="shared" si="0"/>
        <v>0</v>
      </c>
      <c r="N37" s="341">
        <v>50000</v>
      </c>
      <c r="O37" s="292">
        <f t="shared" si="1"/>
        <v>50000</v>
      </c>
    </row>
    <row r="38" spans="1:15" x14ac:dyDescent="0.2">
      <c r="A38" s="173">
        <v>18</v>
      </c>
      <c r="B38" s="173"/>
      <c r="C38" s="218" t="s">
        <v>37</v>
      </c>
      <c r="D38" s="217" t="s">
        <v>34</v>
      </c>
      <c r="E38" s="203" t="s">
        <v>35</v>
      </c>
      <c r="F38" s="20">
        <v>57055.8</v>
      </c>
      <c r="G38" s="20">
        <v>30000</v>
      </c>
      <c r="L38" s="361"/>
      <c r="M38" s="384">
        <f t="shared" si="0"/>
        <v>0</v>
      </c>
      <c r="N38" s="341">
        <v>30000</v>
      </c>
      <c r="O38" s="292">
        <f t="shared" si="1"/>
        <v>30000</v>
      </c>
    </row>
    <row r="39" spans="1:15" x14ac:dyDescent="0.2">
      <c r="A39" s="173">
        <v>19</v>
      </c>
      <c r="B39" s="173"/>
      <c r="C39" s="219" t="s">
        <v>40</v>
      </c>
      <c r="D39" s="217" t="s">
        <v>21</v>
      </c>
      <c r="E39" s="203" t="s">
        <v>35</v>
      </c>
      <c r="F39" s="20">
        <v>187041.53</v>
      </c>
      <c r="G39" s="20">
        <v>70000</v>
      </c>
      <c r="L39" s="361">
        <v>20000</v>
      </c>
      <c r="M39" s="384">
        <f t="shared" si="0"/>
        <v>28.571428571428569</v>
      </c>
      <c r="N39" s="341">
        <v>70000</v>
      </c>
      <c r="O39" s="292">
        <f t="shared" si="1"/>
        <v>50000</v>
      </c>
    </row>
    <row r="40" spans="1:15" x14ac:dyDescent="0.2">
      <c r="A40" s="173">
        <v>20</v>
      </c>
      <c r="B40" s="173"/>
      <c r="C40" s="219" t="s">
        <v>41</v>
      </c>
      <c r="D40" s="217" t="s">
        <v>13</v>
      </c>
      <c r="E40" s="203" t="s">
        <v>35</v>
      </c>
      <c r="F40" s="20">
        <v>100000</v>
      </c>
      <c r="G40" s="20">
        <v>50000</v>
      </c>
      <c r="L40" s="345"/>
      <c r="M40" s="384">
        <f t="shared" si="0"/>
        <v>0</v>
      </c>
      <c r="N40" s="341">
        <v>50000</v>
      </c>
      <c r="O40" s="292">
        <f t="shared" si="1"/>
        <v>50000</v>
      </c>
    </row>
    <row r="41" spans="1:15" x14ac:dyDescent="0.2">
      <c r="A41" s="173">
        <v>21</v>
      </c>
      <c r="B41" s="125"/>
      <c r="C41" s="219" t="s">
        <v>42</v>
      </c>
      <c r="D41" s="217" t="s">
        <v>43</v>
      </c>
      <c r="E41" s="203" t="s">
        <v>44</v>
      </c>
      <c r="F41" s="20">
        <v>288893</v>
      </c>
      <c r="G41" s="20">
        <v>50000</v>
      </c>
      <c r="L41" s="345"/>
      <c r="M41" s="384">
        <f t="shared" si="0"/>
        <v>0</v>
      </c>
      <c r="N41" s="341">
        <v>50000</v>
      </c>
      <c r="O41" s="292">
        <f t="shared" si="1"/>
        <v>50000</v>
      </c>
    </row>
    <row r="42" spans="1:15" x14ac:dyDescent="0.2">
      <c r="A42" s="173">
        <v>22</v>
      </c>
      <c r="B42" s="173"/>
      <c r="C42" s="218" t="s">
        <v>45</v>
      </c>
      <c r="D42" s="217" t="s">
        <v>13</v>
      </c>
      <c r="E42" s="203" t="s">
        <v>9</v>
      </c>
      <c r="F42" s="20">
        <v>20000</v>
      </c>
      <c r="G42" s="20">
        <v>20000</v>
      </c>
      <c r="L42" s="345"/>
      <c r="M42" s="384">
        <f t="shared" si="0"/>
        <v>0</v>
      </c>
      <c r="N42" s="341">
        <v>20000</v>
      </c>
      <c r="O42" s="292">
        <f t="shared" si="1"/>
        <v>20000</v>
      </c>
    </row>
    <row r="43" spans="1:15" ht="27.75" x14ac:dyDescent="0.2">
      <c r="A43" s="173">
        <v>23</v>
      </c>
      <c r="B43" s="173"/>
      <c r="C43" s="218" t="s">
        <v>49</v>
      </c>
      <c r="D43" s="134" t="s">
        <v>13</v>
      </c>
      <c r="E43" s="203" t="s">
        <v>35</v>
      </c>
      <c r="F43" s="20">
        <v>227569.32</v>
      </c>
      <c r="G43" s="20">
        <v>50000</v>
      </c>
      <c r="L43" s="345"/>
      <c r="M43" s="384">
        <f t="shared" si="0"/>
        <v>0</v>
      </c>
      <c r="N43" s="341">
        <v>50000</v>
      </c>
      <c r="O43" s="292">
        <f t="shared" si="1"/>
        <v>50000</v>
      </c>
    </row>
    <row r="44" spans="1:15" s="135" customFormat="1" x14ac:dyDescent="0.2">
      <c r="A44" s="71"/>
      <c r="B44" s="71"/>
      <c r="C44" s="165" t="s">
        <v>26</v>
      </c>
      <c r="D44" s="70"/>
      <c r="E44" s="71"/>
      <c r="F44" s="141">
        <f>SUM(F35:F43)</f>
        <v>1394209.9424000003</v>
      </c>
      <c r="G44" s="111">
        <f>SUM(G35:G43)</f>
        <v>437613.4</v>
      </c>
      <c r="L44" s="355">
        <f>SUM(L36:L43)</f>
        <v>70000</v>
      </c>
      <c r="M44" s="384">
        <f t="shared" si="0"/>
        <v>15.995853874675683</v>
      </c>
      <c r="N44" s="422">
        <f>SUM(N35:N43)</f>
        <v>437613.4</v>
      </c>
      <c r="O44" s="292">
        <f t="shared" si="1"/>
        <v>367613.4</v>
      </c>
    </row>
    <row r="45" spans="1:15" x14ac:dyDescent="0.2">
      <c r="A45" s="125"/>
      <c r="B45" s="125"/>
      <c r="C45" s="12"/>
      <c r="D45" s="13"/>
      <c r="E45" s="180"/>
      <c r="F45" s="38"/>
      <c r="G45" s="91"/>
      <c r="L45" s="345"/>
      <c r="M45" s="384"/>
      <c r="N45" s="369"/>
      <c r="O45" s="292">
        <f t="shared" si="1"/>
        <v>0</v>
      </c>
    </row>
    <row r="46" spans="1:15" x14ac:dyDescent="0.2">
      <c r="A46" s="125"/>
      <c r="B46" s="125"/>
      <c r="C46" s="12"/>
      <c r="D46" s="13"/>
      <c r="E46" s="40" t="s">
        <v>50</v>
      </c>
      <c r="F46" s="38"/>
      <c r="G46" s="91"/>
      <c r="L46" s="345"/>
      <c r="M46" s="384"/>
      <c r="N46" s="369"/>
      <c r="O46" s="292">
        <f t="shared" si="1"/>
        <v>0</v>
      </c>
    </row>
    <row r="47" spans="1:15" x14ac:dyDescent="0.2">
      <c r="A47" s="220"/>
      <c r="B47" s="221"/>
      <c r="C47" s="222"/>
      <c r="D47" s="223"/>
      <c r="E47" s="224"/>
      <c r="F47" s="225"/>
      <c r="G47" s="226"/>
      <c r="L47" s="345"/>
      <c r="M47" s="384"/>
      <c r="N47" s="369"/>
      <c r="O47" s="292">
        <f t="shared" si="1"/>
        <v>0</v>
      </c>
    </row>
    <row r="48" spans="1:15" x14ac:dyDescent="0.2">
      <c r="A48" s="220"/>
      <c r="B48" s="221"/>
      <c r="C48" s="222"/>
      <c r="D48" s="223"/>
      <c r="E48" s="224"/>
      <c r="F48" s="225"/>
      <c r="G48" s="226"/>
      <c r="L48" s="345"/>
      <c r="M48" s="384"/>
      <c r="N48" s="369"/>
      <c r="O48" s="292">
        <f t="shared" si="1"/>
        <v>0</v>
      </c>
    </row>
    <row r="49" spans="1:15" x14ac:dyDescent="0.2">
      <c r="A49" s="220"/>
      <c r="B49" s="221"/>
      <c r="C49" s="222"/>
      <c r="D49" s="223"/>
      <c r="E49" s="224"/>
      <c r="F49" s="225"/>
      <c r="G49" s="226"/>
      <c r="L49" s="345"/>
      <c r="M49" s="384"/>
      <c r="N49" s="369"/>
      <c r="O49" s="292">
        <f t="shared" si="1"/>
        <v>0</v>
      </c>
    </row>
    <row r="50" spans="1:15" x14ac:dyDescent="0.2">
      <c r="A50" s="220"/>
      <c r="B50" s="221"/>
      <c r="C50" s="222"/>
      <c r="D50" s="223"/>
      <c r="E50" s="224"/>
      <c r="F50" s="225"/>
      <c r="G50" s="226"/>
      <c r="L50" s="345"/>
      <c r="M50" s="384"/>
      <c r="N50" s="369"/>
      <c r="O50" s="292">
        <f t="shared" si="1"/>
        <v>0</v>
      </c>
    </row>
    <row r="51" spans="1:15" x14ac:dyDescent="0.2">
      <c r="A51" s="220"/>
      <c r="B51" s="221"/>
      <c r="C51" s="222"/>
      <c r="D51" s="223"/>
      <c r="E51" s="224"/>
      <c r="F51" s="225"/>
      <c r="G51" s="226"/>
      <c r="L51" s="345"/>
      <c r="M51" s="384"/>
      <c r="N51" s="369"/>
      <c r="O51" s="292">
        <f t="shared" si="1"/>
        <v>0</v>
      </c>
    </row>
    <row r="52" spans="1:15" x14ac:dyDescent="0.2">
      <c r="A52" s="220"/>
      <c r="B52" s="221"/>
      <c r="C52" s="222"/>
      <c r="D52" s="223"/>
      <c r="E52" s="224"/>
      <c r="F52" s="225"/>
      <c r="G52" s="226"/>
      <c r="L52" s="345"/>
      <c r="M52" s="384"/>
      <c r="N52" s="369"/>
      <c r="O52" s="292">
        <f t="shared" si="1"/>
        <v>0</v>
      </c>
    </row>
    <row r="53" spans="1:15" x14ac:dyDescent="0.2">
      <c r="A53" s="220"/>
      <c r="B53" s="221"/>
      <c r="C53" s="222"/>
      <c r="D53" s="223"/>
      <c r="E53" s="224"/>
      <c r="F53" s="225"/>
      <c r="G53" s="226"/>
      <c r="L53" s="345"/>
      <c r="M53" s="384"/>
      <c r="N53" s="369"/>
      <c r="O53" s="292">
        <f t="shared" si="1"/>
        <v>0</v>
      </c>
    </row>
    <row r="54" spans="1:15" x14ac:dyDescent="0.2">
      <c r="A54" s="526" t="s">
        <v>472</v>
      </c>
      <c r="B54" s="527"/>
      <c r="C54" s="527"/>
      <c r="D54" s="527"/>
      <c r="E54" s="527"/>
      <c r="F54" s="527"/>
      <c r="G54" s="528"/>
      <c r="L54" s="345"/>
      <c r="M54" s="384"/>
      <c r="N54" s="369"/>
      <c r="O54" s="292">
        <f t="shared" si="1"/>
        <v>0</v>
      </c>
    </row>
    <row r="55" spans="1:15" x14ac:dyDescent="0.2">
      <c r="A55" s="526" t="s">
        <v>0</v>
      </c>
      <c r="B55" s="527"/>
      <c r="C55" s="527"/>
      <c r="D55" s="527"/>
      <c r="E55" s="527"/>
      <c r="F55" s="527"/>
      <c r="G55" s="528"/>
      <c r="L55" s="345"/>
      <c r="M55" s="384"/>
      <c r="N55" s="369"/>
      <c r="O55" s="292">
        <f t="shared" si="1"/>
        <v>0</v>
      </c>
    </row>
    <row r="56" spans="1:15" x14ac:dyDescent="0.2">
      <c r="A56" s="499" t="s">
        <v>1</v>
      </c>
      <c r="B56" s="180"/>
      <c r="C56" s="497" t="s">
        <v>2</v>
      </c>
      <c r="D56" s="498" t="s">
        <v>3</v>
      </c>
      <c r="E56" s="497" t="s">
        <v>4</v>
      </c>
      <c r="F56" s="525" t="s">
        <v>5</v>
      </c>
      <c r="G56" s="525" t="s">
        <v>330</v>
      </c>
      <c r="L56" s="345"/>
      <c r="M56" s="384"/>
      <c r="N56" s="369"/>
      <c r="O56" s="292">
        <f t="shared" si="1"/>
        <v>0</v>
      </c>
    </row>
    <row r="57" spans="1:15" x14ac:dyDescent="0.2">
      <c r="A57" s="499"/>
      <c r="B57" s="180"/>
      <c r="C57" s="497"/>
      <c r="D57" s="498"/>
      <c r="E57" s="497"/>
      <c r="F57" s="525"/>
      <c r="G57" s="525"/>
      <c r="L57" s="345"/>
      <c r="M57" s="384"/>
      <c r="N57" s="369"/>
      <c r="O57" s="292">
        <f t="shared" si="1"/>
        <v>0</v>
      </c>
    </row>
    <row r="58" spans="1:15" x14ac:dyDescent="0.2">
      <c r="A58" s="195"/>
      <c r="B58" s="195"/>
      <c r="C58" s="166" t="s">
        <v>52</v>
      </c>
      <c r="D58" s="167"/>
      <c r="E58" s="195"/>
      <c r="F58" s="196"/>
      <c r="G58" s="168"/>
      <c r="L58" s="345"/>
      <c r="M58" s="384"/>
      <c r="N58" s="369"/>
      <c r="O58" s="292">
        <f t="shared" si="1"/>
        <v>0</v>
      </c>
    </row>
    <row r="59" spans="1:15" ht="27.75" x14ac:dyDescent="0.2">
      <c r="A59" s="173">
        <v>24</v>
      </c>
      <c r="B59" s="173"/>
      <c r="C59" s="193" t="s">
        <v>53</v>
      </c>
      <c r="D59" s="193" t="s">
        <v>21</v>
      </c>
      <c r="E59" s="173" t="s">
        <v>35</v>
      </c>
      <c r="F59" s="20">
        <v>313701.28000000003</v>
      </c>
      <c r="G59" s="20">
        <v>58259.27</v>
      </c>
      <c r="I59" s="11"/>
      <c r="J59" s="20">
        <v>39619.58</v>
      </c>
      <c r="L59" s="345"/>
      <c r="M59" s="384">
        <f t="shared" si="0"/>
        <v>0</v>
      </c>
      <c r="N59" s="341">
        <v>58259.27</v>
      </c>
      <c r="O59" s="292">
        <f t="shared" si="1"/>
        <v>58259.27</v>
      </c>
    </row>
    <row r="60" spans="1:15" ht="27.75" x14ac:dyDescent="0.2">
      <c r="A60" s="173">
        <v>25</v>
      </c>
      <c r="B60" s="173"/>
      <c r="C60" s="193" t="s">
        <v>54</v>
      </c>
      <c r="D60" s="193" t="s">
        <v>21</v>
      </c>
      <c r="E60" s="173" t="s">
        <v>55</v>
      </c>
      <c r="F60" s="20">
        <v>673786.87</v>
      </c>
      <c r="G60" s="20">
        <v>334966.02</v>
      </c>
      <c r="J60" s="20">
        <v>26431.16</v>
      </c>
      <c r="L60" s="345"/>
      <c r="M60" s="384">
        <f t="shared" si="0"/>
        <v>0</v>
      </c>
      <c r="N60" s="341">
        <v>334966.02</v>
      </c>
      <c r="O60" s="292">
        <f t="shared" si="1"/>
        <v>334966.02</v>
      </c>
    </row>
    <row r="61" spans="1:15" ht="27.75" x14ac:dyDescent="0.2">
      <c r="A61" s="173">
        <v>26</v>
      </c>
      <c r="B61" s="173"/>
      <c r="C61" s="193" t="s">
        <v>57</v>
      </c>
      <c r="D61" s="37" t="s">
        <v>21</v>
      </c>
      <c r="E61" s="188" t="s">
        <v>55</v>
      </c>
      <c r="F61" s="20">
        <v>410834.58</v>
      </c>
      <c r="G61" s="20">
        <v>50000</v>
      </c>
      <c r="I61" s="191"/>
      <c r="J61" s="11">
        <v>50000</v>
      </c>
      <c r="L61" s="361">
        <v>377507.56</v>
      </c>
      <c r="M61" s="384">
        <f t="shared" si="0"/>
        <v>755.01512000000002</v>
      </c>
      <c r="N61" s="341">
        <v>50000</v>
      </c>
      <c r="O61" s="292">
        <f t="shared" si="1"/>
        <v>-327507.56</v>
      </c>
    </row>
    <row r="62" spans="1:15" ht="25.5" x14ac:dyDescent="0.2">
      <c r="A62" s="173">
        <v>27</v>
      </c>
      <c r="B62" s="173"/>
      <c r="C62" s="193" t="s">
        <v>58</v>
      </c>
      <c r="D62" s="37" t="s">
        <v>21</v>
      </c>
      <c r="E62" s="173" t="s">
        <v>35</v>
      </c>
      <c r="F62" s="20">
        <v>164641.29999999999</v>
      </c>
      <c r="G62" s="20">
        <v>50000</v>
      </c>
      <c r="J62" s="191">
        <f>SUM(J59:J61)</f>
        <v>116050.74</v>
      </c>
      <c r="L62" s="345"/>
      <c r="M62" s="384">
        <f t="shared" si="0"/>
        <v>0</v>
      </c>
      <c r="N62" s="341">
        <v>50000</v>
      </c>
      <c r="O62" s="292">
        <f t="shared" si="1"/>
        <v>50000</v>
      </c>
    </row>
    <row r="63" spans="1:15" x14ac:dyDescent="0.2">
      <c r="A63" s="173">
        <v>28</v>
      </c>
      <c r="B63" s="173"/>
      <c r="C63" s="193" t="s">
        <v>60</v>
      </c>
      <c r="D63" s="19" t="s">
        <v>21</v>
      </c>
      <c r="E63" s="173" t="s">
        <v>9</v>
      </c>
      <c r="F63" s="20">
        <v>184124</v>
      </c>
      <c r="G63" s="20">
        <v>50000</v>
      </c>
      <c r="L63" s="345"/>
      <c r="M63" s="384">
        <f t="shared" si="0"/>
        <v>0</v>
      </c>
      <c r="N63" s="341">
        <v>50000</v>
      </c>
      <c r="O63" s="292">
        <f t="shared" si="1"/>
        <v>50000</v>
      </c>
    </row>
    <row r="64" spans="1:15" x14ac:dyDescent="0.2">
      <c r="A64" s="173">
        <v>29</v>
      </c>
      <c r="B64" s="173"/>
      <c r="C64" s="193" t="s">
        <v>61</v>
      </c>
      <c r="D64" s="19" t="s">
        <v>13</v>
      </c>
      <c r="E64" s="173" t="s">
        <v>9</v>
      </c>
      <c r="F64" s="20">
        <v>100000</v>
      </c>
      <c r="G64" s="20">
        <v>50000</v>
      </c>
      <c r="L64" s="345"/>
      <c r="M64" s="384">
        <f t="shared" si="0"/>
        <v>0</v>
      </c>
      <c r="N64" s="341">
        <v>50000</v>
      </c>
      <c r="O64" s="292">
        <f t="shared" si="1"/>
        <v>50000</v>
      </c>
    </row>
    <row r="65" spans="1:15" s="135" customFormat="1" x14ac:dyDescent="0.2">
      <c r="A65" s="71"/>
      <c r="B65" s="71"/>
      <c r="C65" s="165" t="s">
        <v>26</v>
      </c>
      <c r="D65" s="70"/>
      <c r="E65" s="71"/>
      <c r="F65" s="141">
        <f>SUM(F59:F64)</f>
        <v>1847088.03</v>
      </c>
      <c r="G65" s="111">
        <f>SUM(G59:G64)</f>
        <v>593225.29</v>
      </c>
      <c r="L65" s="355">
        <v>377507.56</v>
      </c>
      <c r="M65" s="384">
        <f t="shared" ref="M65:M120" si="2">L65/G65*100</f>
        <v>63.636457575839358</v>
      </c>
      <c r="N65" s="422">
        <f>SUM(N59:N64)</f>
        <v>593225.29</v>
      </c>
      <c r="O65" s="292">
        <f t="shared" si="1"/>
        <v>215717.73000000004</v>
      </c>
    </row>
    <row r="66" spans="1:15" s="135" customFormat="1" x14ac:dyDescent="0.2">
      <c r="A66" s="71"/>
      <c r="B66" s="71"/>
      <c r="C66" s="165"/>
      <c r="D66" s="70"/>
      <c r="E66" s="71"/>
      <c r="F66" s="141"/>
      <c r="G66" s="111"/>
      <c r="L66" s="346"/>
      <c r="M66" s="384"/>
      <c r="N66" s="409"/>
      <c r="O66" s="292">
        <f t="shared" ref="O66:O129" si="3">N66-L66</f>
        <v>0</v>
      </c>
    </row>
    <row r="67" spans="1:15" x14ac:dyDescent="0.2">
      <c r="A67" s="195"/>
      <c r="B67" s="195"/>
      <c r="C67" s="166" t="s">
        <v>66</v>
      </c>
      <c r="D67" s="197"/>
      <c r="E67" s="195"/>
      <c r="F67" s="168"/>
      <c r="G67" s="168"/>
      <c r="L67" s="345"/>
      <c r="M67" s="384"/>
      <c r="N67" s="369"/>
      <c r="O67" s="292">
        <f t="shared" si="3"/>
        <v>0</v>
      </c>
    </row>
    <row r="68" spans="1:15" s="198" customFormat="1" x14ac:dyDescent="0.2">
      <c r="A68" s="125">
        <v>30</v>
      </c>
      <c r="B68" s="125"/>
      <c r="C68" s="192" t="s">
        <v>67</v>
      </c>
      <c r="D68" s="192" t="s">
        <v>68</v>
      </c>
      <c r="E68" s="125" t="s">
        <v>35</v>
      </c>
      <c r="F68" s="9">
        <v>157559.44</v>
      </c>
      <c r="G68" s="9">
        <v>58559.44</v>
      </c>
      <c r="L68" s="347"/>
      <c r="M68" s="384">
        <f t="shared" si="2"/>
        <v>0</v>
      </c>
      <c r="N68" s="404">
        <v>58559.44</v>
      </c>
      <c r="O68" s="292">
        <f t="shared" si="3"/>
        <v>58559.44</v>
      </c>
    </row>
    <row r="69" spans="1:15" x14ac:dyDescent="0.2">
      <c r="A69" s="173">
        <v>31</v>
      </c>
      <c r="B69" s="173"/>
      <c r="C69" s="193" t="s">
        <v>69</v>
      </c>
      <c r="D69" s="19" t="s">
        <v>13</v>
      </c>
      <c r="E69" s="173" t="s">
        <v>9</v>
      </c>
      <c r="F69" s="20">
        <f>0.5/100*6549329.62</f>
        <v>32746.648100000002</v>
      </c>
      <c r="G69" s="20">
        <v>16903.400000000001</v>
      </c>
      <c r="L69" s="345"/>
      <c r="M69" s="384">
        <f t="shared" si="2"/>
        <v>0</v>
      </c>
      <c r="N69" s="341">
        <v>16903.400000000001</v>
      </c>
      <c r="O69" s="292">
        <f t="shared" si="3"/>
        <v>16903.400000000001</v>
      </c>
    </row>
    <row r="70" spans="1:15" x14ac:dyDescent="0.2">
      <c r="A70" s="125">
        <v>32</v>
      </c>
      <c r="B70" s="173"/>
      <c r="C70" s="193" t="s">
        <v>70</v>
      </c>
      <c r="D70" s="19" t="s">
        <v>13</v>
      </c>
      <c r="E70" s="173" t="s">
        <v>9</v>
      </c>
      <c r="F70" s="20">
        <v>15000</v>
      </c>
      <c r="G70" s="20">
        <v>15000</v>
      </c>
      <c r="L70" s="345"/>
      <c r="M70" s="384">
        <f t="shared" si="2"/>
        <v>0</v>
      </c>
      <c r="N70" s="341">
        <v>15000</v>
      </c>
      <c r="O70" s="292">
        <f t="shared" si="3"/>
        <v>15000</v>
      </c>
    </row>
    <row r="71" spans="1:15" x14ac:dyDescent="0.2">
      <c r="A71" s="173">
        <v>33</v>
      </c>
      <c r="B71" s="173"/>
      <c r="C71" s="193" t="s">
        <v>71</v>
      </c>
      <c r="D71" s="19" t="s">
        <v>13</v>
      </c>
      <c r="E71" s="173" t="s">
        <v>9</v>
      </c>
      <c r="F71" s="20">
        <v>30000</v>
      </c>
      <c r="G71" s="20">
        <v>16903.400000000001</v>
      </c>
      <c r="L71" s="345"/>
      <c r="M71" s="384">
        <f t="shared" si="2"/>
        <v>0</v>
      </c>
      <c r="N71" s="341">
        <v>16903.400000000001</v>
      </c>
      <c r="O71" s="292">
        <f t="shared" si="3"/>
        <v>16903.400000000001</v>
      </c>
    </row>
    <row r="72" spans="1:15" s="198" customFormat="1" x14ac:dyDescent="0.2">
      <c r="A72" s="195"/>
      <c r="B72" s="195"/>
      <c r="C72" s="169" t="s">
        <v>73</v>
      </c>
      <c r="D72" s="167"/>
      <c r="E72" s="195"/>
      <c r="F72" s="168"/>
      <c r="G72" s="168"/>
      <c r="L72" s="347"/>
      <c r="M72" s="384"/>
      <c r="N72" s="438"/>
      <c r="O72" s="292">
        <f t="shared" si="3"/>
        <v>0</v>
      </c>
    </row>
    <row r="73" spans="1:15" s="198" customFormat="1" ht="27.75" x14ac:dyDescent="0.2">
      <c r="A73" s="125">
        <v>34</v>
      </c>
      <c r="B73" s="125"/>
      <c r="C73" s="161" t="s">
        <v>74</v>
      </c>
      <c r="D73" s="10" t="s">
        <v>13</v>
      </c>
      <c r="E73" s="125" t="s">
        <v>9</v>
      </c>
      <c r="F73" s="9">
        <v>287500</v>
      </c>
      <c r="G73" s="9">
        <v>80000</v>
      </c>
      <c r="L73" s="347"/>
      <c r="M73" s="384">
        <f t="shared" si="2"/>
        <v>0</v>
      </c>
      <c r="N73" s="404">
        <v>80000</v>
      </c>
      <c r="O73" s="292">
        <f t="shared" si="3"/>
        <v>80000</v>
      </c>
    </row>
    <row r="74" spans="1:15" s="198" customFormat="1" x14ac:dyDescent="0.2">
      <c r="A74" s="125">
        <v>35</v>
      </c>
      <c r="B74" s="125"/>
      <c r="C74" s="161" t="s">
        <v>75</v>
      </c>
      <c r="D74" s="7" t="s">
        <v>13</v>
      </c>
      <c r="E74" s="203" t="s">
        <v>9</v>
      </c>
      <c r="F74" s="20">
        <v>230000</v>
      </c>
      <c r="G74" s="20">
        <v>50000</v>
      </c>
      <c r="L74" s="347"/>
      <c r="M74" s="384">
        <f t="shared" si="2"/>
        <v>0</v>
      </c>
      <c r="N74" s="341">
        <v>50000</v>
      </c>
      <c r="O74" s="292">
        <f t="shared" si="3"/>
        <v>50000</v>
      </c>
    </row>
    <row r="75" spans="1:15" x14ac:dyDescent="0.2">
      <c r="A75" s="125"/>
      <c r="B75" s="125"/>
      <c r="C75" s="12" t="s">
        <v>26</v>
      </c>
      <c r="D75" s="13"/>
      <c r="E75" s="121"/>
      <c r="F75" s="128">
        <f>SUM(F68:F74)</f>
        <v>752806.08810000005</v>
      </c>
      <c r="G75" s="128">
        <f>SUM(G68:G74)</f>
        <v>237366.24</v>
      </c>
      <c r="L75" s="345"/>
      <c r="M75" s="384">
        <f t="shared" si="2"/>
        <v>0</v>
      </c>
      <c r="N75" s="422">
        <f>SUM(N68:N74)</f>
        <v>237366.24</v>
      </c>
      <c r="O75" s="292">
        <f t="shared" si="3"/>
        <v>237366.24</v>
      </c>
    </row>
    <row r="76" spans="1:15" x14ac:dyDescent="0.2">
      <c r="A76" s="125"/>
      <c r="B76" s="125"/>
      <c r="C76" s="12"/>
      <c r="D76" s="13"/>
      <c r="E76" s="121"/>
      <c r="F76" s="128"/>
      <c r="G76" s="128"/>
      <c r="L76" s="345"/>
      <c r="M76" s="384"/>
      <c r="N76" s="369"/>
      <c r="O76" s="292">
        <f t="shared" si="3"/>
        <v>0</v>
      </c>
    </row>
    <row r="77" spans="1:15" x14ac:dyDescent="0.2">
      <c r="A77" s="125"/>
      <c r="B77" s="125"/>
      <c r="C77" s="12"/>
      <c r="D77" s="13"/>
      <c r="E77" s="180"/>
      <c r="F77" s="38"/>
      <c r="G77" s="91"/>
      <c r="L77" s="345"/>
      <c r="M77" s="384"/>
      <c r="N77" s="369"/>
      <c r="O77" s="292">
        <f t="shared" si="3"/>
        <v>0</v>
      </c>
    </row>
    <row r="78" spans="1:15" x14ac:dyDescent="0.2">
      <c r="A78" s="125"/>
      <c r="B78" s="125"/>
      <c r="C78" s="12"/>
      <c r="D78" s="13"/>
      <c r="E78" s="40" t="s">
        <v>76</v>
      </c>
      <c r="F78" s="38"/>
      <c r="G78" s="91"/>
      <c r="L78" s="345"/>
      <c r="M78" s="384"/>
      <c r="N78" s="369"/>
      <c r="O78" s="292">
        <f t="shared" si="3"/>
        <v>0</v>
      </c>
    </row>
    <row r="79" spans="1:15" x14ac:dyDescent="0.2">
      <c r="A79" s="220"/>
      <c r="B79" s="221"/>
      <c r="C79" s="222"/>
      <c r="D79" s="223"/>
      <c r="E79" s="224"/>
      <c r="F79" s="225"/>
      <c r="G79" s="226"/>
      <c r="L79" s="345"/>
      <c r="M79" s="384"/>
      <c r="N79" s="369"/>
      <c r="O79" s="292">
        <f t="shared" si="3"/>
        <v>0</v>
      </c>
    </row>
    <row r="80" spans="1:15" x14ac:dyDescent="0.2">
      <c r="A80" s="220"/>
      <c r="B80" s="221"/>
      <c r="C80" s="222"/>
      <c r="D80" s="223"/>
      <c r="E80" s="224"/>
      <c r="F80" s="225"/>
      <c r="G80" s="226"/>
      <c r="L80" s="345"/>
      <c r="M80" s="384"/>
      <c r="N80" s="369"/>
      <c r="O80" s="292">
        <f t="shared" si="3"/>
        <v>0</v>
      </c>
    </row>
    <row r="81" spans="1:15" x14ac:dyDescent="0.2">
      <c r="A81" s="220"/>
      <c r="B81" s="221"/>
      <c r="C81" s="222"/>
      <c r="D81" s="223"/>
      <c r="E81" s="224"/>
      <c r="F81" s="225"/>
      <c r="G81" s="226"/>
      <c r="L81" s="345"/>
      <c r="M81" s="384"/>
      <c r="N81" s="369"/>
      <c r="O81" s="292">
        <f t="shared" si="3"/>
        <v>0</v>
      </c>
    </row>
    <row r="82" spans="1:15" x14ac:dyDescent="0.2">
      <c r="A82" s="526" t="s">
        <v>472</v>
      </c>
      <c r="B82" s="527"/>
      <c r="C82" s="527"/>
      <c r="D82" s="527"/>
      <c r="E82" s="527"/>
      <c r="F82" s="527"/>
      <c r="G82" s="528"/>
      <c r="J82" s="11">
        <v>75000</v>
      </c>
      <c r="L82" s="345"/>
      <c r="M82" s="384"/>
      <c r="N82" s="369"/>
      <c r="O82" s="292">
        <f t="shared" si="3"/>
        <v>0</v>
      </c>
    </row>
    <row r="83" spans="1:15" x14ac:dyDescent="0.2">
      <c r="A83" s="526" t="s">
        <v>0</v>
      </c>
      <c r="B83" s="527"/>
      <c r="C83" s="527"/>
      <c r="D83" s="527"/>
      <c r="E83" s="527"/>
      <c r="F83" s="527"/>
      <c r="G83" s="528"/>
      <c r="J83" s="11">
        <v>37500</v>
      </c>
      <c r="L83" s="345"/>
      <c r="M83" s="384"/>
      <c r="N83" s="369"/>
      <c r="O83" s="292">
        <f t="shared" si="3"/>
        <v>0</v>
      </c>
    </row>
    <row r="84" spans="1:15" x14ac:dyDescent="0.2">
      <c r="A84" s="531" t="s">
        <v>1</v>
      </c>
      <c r="B84" s="125"/>
      <c r="C84" s="497" t="s">
        <v>2</v>
      </c>
      <c r="D84" s="498" t="s">
        <v>3</v>
      </c>
      <c r="E84" s="497" t="s">
        <v>4</v>
      </c>
      <c r="F84" s="525" t="s">
        <v>5</v>
      </c>
      <c r="G84" s="525" t="s">
        <v>330</v>
      </c>
      <c r="J84" s="11">
        <v>12500</v>
      </c>
      <c r="L84" s="345"/>
      <c r="M84" s="384"/>
      <c r="N84" s="369"/>
      <c r="O84" s="292">
        <f t="shared" si="3"/>
        <v>0</v>
      </c>
    </row>
    <row r="85" spans="1:15" x14ac:dyDescent="0.2">
      <c r="A85" s="531"/>
      <c r="B85" s="125"/>
      <c r="C85" s="497"/>
      <c r="D85" s="498"/>
      <c r="E85" s="497"/>
      <c r="F85" s="525"/>
      <c r="G85" s="525"/>
      <c r="J85" s="11">
        <v>10000</v>
      </c>
      <c r="L85" s="345"/>
      <c r="M85" s="384"/>
      <c r="N85" s="369"/>
      <c r="O85" s="292">
        <f t="shared" si="3"/>
        <v>0</v>
      </c>
    </row>
    <row r="86" spans="1:15" x14ac:dyDescent="0.2">
      <c r="A86" s="125"/>
      <c r="B86" s="125"/>
      <c r="C86" s="23" t="s">
        <v>77</v>
      </c>
      <c r="D86" s="7"/>
      <c r="E86" s="125"/>
      <c r="F86" s="9"/>
      <c r="G86" s="91"/>
      <c r="J86" s="11">
        <f>SUM(J82:J85)</f>
        <v>135000</v>
      </c>
      <c r="K86" s="199">
        <f>F88-J86</f>
        <v>61479.888600000006</v>
      </c>
      <c r="L86" s="345"/>
      <c r="M86" s="384"/>
      <c r="N86" s="369"/>
      <c r="O86" s="292">
        <f t="shared" si="3"/>
        <v>0</v>
      </c>
    </row>
    <row r="87" spans="1:15" s="198" customFormat="1" ht="27.75" x14ac:dyDescent="0.2">
      <c r="A87" s="125">
        <v>36</v>
      </c>
      <c r="B87" s="125"/>
      <c r="C87" s="161" t="s">
        <v>78</v>
      </c>
      <c r="D87" s="7" t="s">
        <v>13</v>
      </c>
      <c r="E87" s="125" t="s">
        <v>9</v>
      </c>
      <c r="F87" s="20">
        <v>80000</v>
      </c>
      <c r="G87" s="9">
        <v>30000</v>
      </c>
      <c r="L87" s="347"/>
      <c r="M87" s="384">
        <f t="shared" si="2"/>
        <v>0</v>
      </c>
      <c r="N87" s="404">
        <v>30000</v>
      </c>
      <c r="O87" s="292">
        <f t="shared" si="3"/>
        <v>30000</v>
      </c>
    </row>
    <row r="88" spans="1:15" s="476" customFormat="1" x14ac:dyDescent="0.2">
      <c r="A88" s="472">
        <v>37</v>
      </c>
      <c r="B88" s="472"/>
      <c r="C88" s="485" t="s">
        <v>79</v>
      </c>
      <c r="D88" s="486" t="s">
        <v>13</v>
      </c>
      <c r="E88" s="472" t="s">
        <v>9</v>
      </c>
      <c r="F88" s="487">
        <f>3/100*6549329.62</f>
        <v>196479.88860000001</v>
      </c>
      <c r="G88" s="487">
        <v>101420.1</v>
      </c>
      <c r="K88" s="488">
        <f>K86-15000</f>
        <v>46479.888600000006</v>
      </c>
      <c r="L88" s="464">
        <v>109438</v>
      </c>
      <c r="M88" s="475">
        <f t="shared" si="2"/>
        <v>107.90563211828818</v>
      </c>
      <c r="N88" s="477">
        <v>200000</v>
      </c>
      <c r="O88" s="467">
        <f t="shared" si="3"/>
        <v>90562</v>
      </c>
    </row>
    <row r="89" spans="1:15" s="135" customFormat="1" x14ac:dyDescent="0.2">
      <c r="A89" s="71"/>
      <c r="B89" s="71"/>
      <c r="C89" s="165" t="s">
        <v>26</v>
      </c>
      <c r="D89" s="112"/>
      <c r="E89" s="71"/>
      <c r="F89" s="141">
        <f>SUM(F87:F88)</f>
        <v>276479.88860000001</v>
      </c>
      <c r="G89" s="111">
        <f>SUM(G87:G88)</f>
        <v>131420.1</v>
      </c>
      <c r="L89" s="355">
        <f>SUM(L86:L88)</f>
        <v>109438</v>
      </c>
      <c r="M89" s="384">
        <f t="shared" si="2"/>
        <v>83.273410992686806</v>
      </c>
      <c r="N89" s="422">
        <f>SUM(N87:N88)</f>
        <v>230000</v>
      </c>
      <c r="O89" s="292">
        <f t="shared" si="3"/>
        <v>120562</v>
      </c>
    </row>
    <row r="90" spans="1:15" s="135" customFormat="1" x14ac:dyDescent="0.2">
      <c r="A90" s="71"/>
      <c r="B90" s="71"/>
      <c r="C90" s="165"/>
      <c r="D90" s="112"/>
      <c r="E90" s="71"/>
      <c r="F90" s="141"/>
      <c r="G90" s="111"/>
      <c r="L90" s="346"/>
      <c r="M90" s="384"/>
      <c r="N90" s="409"/>
      <c r="O90" s="292">
        <f t="shared" si="3"/>
        <v>0</v>
      </c>
    </row>
    <row r="91" spans="1:15" x14ac:dyDescent="0.2">
      <c r="A91" s="195"/>
      <c r="B91" s="195"/>
      <c r="C91" s="169" t="s">
        <v>82</v>
      </c>
      <c r="D91" s="170"/>
      <c r="E91" s="195"/>
      <c r="F91" s="168"/>
      <c r="G91" s="168"/>
      <c r="L91" s="345"/>
      <c r="M91" s="384"/>
      <c r="N91" s="369"/>
      <c r="O91" s="292">
        <f t="shared" si="3"/>
        <v>0</v>
      </c>
    </row>
    <row r="92" spans="1:15" s="198" customFormat="1" x14ac:dyDescent="0.2">
      <c r="A92" s="125">
        <v>38</v>
      </c>
      <c r="B92" s="125"/>
      <c r="C92" s="161" t="s">
        <v>83</v>
      </c>
      <c r="D92" s="7" t="s">
        <v>13</v>
      </c>
      <c r="E92" s="125" t="s">
        <v>9</v>
      </c>
      <c r="F92" s="9">
        <v>43564</v>
      </c>
      <c r="G92" s="9">
        <v>40000</v>
      </c>
      <c r="L92" s="347"/>
      <c r="M92" s="384">
        <f t="shared" si="2"/>
        <v>0</v>
      </c>
      <c r="N92" s="404">
        <v>40000</v>
      </c>
      <c r="O92" s="292">
        <f t="shared" si="3"/>
        <v>40000</v>
      </c>
    </row>
    <row r="93" spans="1:15" s="198" customFormat="1" x14ac:dyDescent="0.2">
      <c r="A93" s="125">
        <v>39</v>
      </c>
      <c r="B93" s="125"/>
      <c r="C93" s="161" t="s">
        <v>84</v>
      </c>
      <c r="D93" s="7" t="s">
        <v>13</v>
      </c>
      <c r="E93" s="125" t="s">
        <v>9</v>
      </c>
      <c r="F93" s="9">
        <v>120000</v>
      </c>
      <c r="G93" s="9">
        <v>60000</v>
      </c>
      <c r="L93" s="347"/>
      <c r="M93" s="384">
        <f t="shared" si="2"/>
        <v>0</v>
      </c>
      <c r="N93" s="404">
        <v>60000</v>
      </c>
      <c r="O93" s="292">
        <f t="shared" si="3"/>
        <v>60000</v>
      </c>
    </row>
    <row r="94" spans="1:15" s="198" customFormat="1" x14ac:dyDescent="0.2">
      <c r="A94" s="125">
        <v>40</v>
      </c>
      <c r="B94" s="125"/>
      <c r="C94" s="161" t="s">
        <v>88</v>
      </c>
      <c r="D94" s="7" t="s">
        <v>13</v>
      </c>
      <c r="E94" s="125" t="s">
        <v>9</v>
      </c>
      <c r="F94" s="9">
        <v>100000</v>
      </c>
      <c r="G94" s="9">
        <v>60000</v>
      </c>
      <c r="L94" s="347"/>
      <c r="M94" s="384">
        <f t="shared" si="2"/>
        <v>0</v>
      </c>
      <c r="N94" s="404">
        <v>60000</v>
      </c>
      <c r="O94" s="292">
        <f t="shared" si="3"/>
        <v>60000</v>
      </c>
    </row>
    <row r="95" spans="1:15" s="135" customFormat="1" x14ac:dyDescent="0.2">
      <c r="A95" s="71"/>
      <c r="B95" s="71"/>
      <c r="C95" s="165" t="s">
        <v>89</v>
      </c>
      <c r="D95" s="70"/>
      <c r="E95" s="71"/>
      <c r="F95" s="141">
        <f>SUM(F92:F94)</f>
        <v>263564</v>
      </c>
      <c r="G95" s="141">
        <f>SUM(G92:G94)</f>
        <v>160000</v>
      </c>
      <c r="L95" s="346"/>
      <c r="M95" s="384">
        <f t="shared" si="2"/>
        <v>0</v>
      </c>
      <c r="N95" s="422">
        <f>SUM(N92:N94)</f>
        <v>160000</v>
      </c>
      <c r="O95" s="292">
        <f t="shared" si="3"/>
        <v>160000</v>
      </c>
    </row>
    <row r="96" spans="1:15" x14ac:dyDescent="0.2">
      <c r="A96" s="169"/>
      <c r="B96" s="169"/>
      <c r="C96" s="169" t="s">
        <v>90</v>
      </c>
      <c r="D96" s="169"/>
      <c r="E96" s="169"/>
      <c r="F96" s="169"/>
      <c r="G96" s="169"/>
      <c r="L96" s="345"/>
      <c r="M96" s="384"/>
      <c r="N96" s="369"/>
      <c r="O96" s="292">
        <f t="shared" si="3"/>
        <v>0</v>
      </c>
    </row>
    <row r="97" spans="1:15" s="198" customFormat="1" x14ac:dyDescent="0.2">
      <c r="A97" s="125">
        <v>41</v>
      </c>
      <c r="B97" s="125"/>
      <c r="C97" s="161" t="s">
        <v>92</v>
      </c>
      <c r="D97" s="192" t="s">
        <v>13</v>
      </c>
      <c r="E97" s="125" t="s">
        <v>9</v>
      </c>
      <c r="F97" s="9">
        <v>30000</v>
      </c>
      <c r="G97" s="9">
        <v>30000</v>
      </c>
      <c r="L97" s="347"/>
      <c r="M97" s="384">
        <f t="shared" si="2"/>
        <v>0</v>
      </c>
      <c r="N97" s="404">
        <v>30000</v>
      </c>
      <c r="O97" s="292">
        <f t="shared" si="3"/>
        <v>30000</v>
      </c>
    </row>
    <row r="98" spans="1:15" s="198" customFormat="1" x14ac:dyDescent="0.2">
      <c r="A98" s="125">
        <v>42</v>
      </c>
      <c r="B98" s="125"/>
      <c r="C98" s="48" t="s">
        <v>93</v>
      </c>
      <c r="D98" s="7" t="s">
        <v>13</v>
      </c>
      <c r="E98" s="125" t="s">
        <v>9</v>
      </c>
      <c r="F98" s="9">
        <v>60000</v>
      </c>
      <c r="G98" s="9">
        <v>60000</v>
      </c>
      <c r="L98" s="347"/>
      <c r="M98" s="384">
        <f t="shared" si="2"/>
        <v>0</v>
      </c>
      <c r="N98" s="404">
        <v>60000</v>
      </c>
      <c r="O98" s="292">
        <f t="shared" si="3"/>
        <v>60000</v>
      </c>
    </row>
    <row r="99" spans="1:15" s="198" customFormat="1" x14ac:dyDescent="0.2">
      <c r="A99" s="125">
        <v>43</v>
      </c>
      <c r="B99" s="125"/>
      <c r="C99" s="161" t="s">
        <v>94</v>
      </c>
      <c r="D99" s="7" t="s">
        <v>13</v>
      </c>
      <c r="E99" s="203" t="s">
        <v>9</v>
      </c>
      <c r="F99" s="20">
        <v>10000</v>
      </c>
      <c r="G99" s="20">
        <v>10000</v>
      </c>
      <c r="L99" s="347"/>
      <c r="M99" s="384">
        <f t="shared" si="2"/>
        <v>0</v>
      </c>
      <c r="N99" s="341">
        <v>10000</v>
      </c>
      <c r="O99" s="292">
        <f t="shared" si="3"/>
        <v>10000</v>
      </c>
    </row>
    <row r="100" spans="1:15" s="135" customFormat="1" x14ac:dyDescent="0.2">
      <c r="A100" s="71"/>
      <c r="B100" s="71"/>
      <c r="C100" s="165" t="s">
        <v>89</v>
      </c>
      <c r="D100" s="112"/>
      <c r="E100" s="227"/>
      <c r="F100" s="141">
        <f>SUM(F97:F99)</f>
        <v>100000</v>
      </c>
      <c r="G100" s="141">
        <f>SUM(G97:G99)</f>
        <v>100000</v>
      </c>
      <c r="L100" s="346"/>
      <c r="M100" s="384">
        <f t="shared" si="2"/>
        <v>0</v>
      </c>
      <c r="N100" s="422">
        <f>SUM(N97:N99)</f>
        <v>100000</v>
      </c>
      <c r="O100" s="292">
        <f t="shared" si="3"/>
        <v>100000</v>
      </c>
    </row>
    <row r="101" spans="1:15" x14ac:dyDescent="0.2">
      <c r="A101" s="169"/>
      <c r="B101" s="169"/>
      <c r="C101" s="169" t="s">
        <v>95</v>
      </c>
      <c r="D101" s="169"/>
      <c r="E101" s="169"/>
      <c r="F101" s="169"/>
      <c r="G101" s="169"/>
      <c r="L101" s="345"/>
      <c r="M101" s="384"/>
      <c r="N101" s="369"/>
      <c r="O101" s="292">
        <f t="shared" si="3"/>
        <v>0</v>
      </c>
    </row>
    <row r="102" spans="1:15" s="198" customFormat="1" x14ac:dyDescent="0.2">
      <c r="A102" s="125">
        <v>44</v>
      </c>
      <c r="B102" s="125"/>
      <c r="C102" s="51" t="s">
        <v>96</v>
      </c>
      <c r="D102" s="7" t="s">
        <v>13</v>
      </c>
      <c r="E102" s="125" t="s">
        <v>9</v>
      </c>
      <c r="F102" s="9">
        <v>60000</v>
      </c>
      <c r="G102" s="9">
        <v>50000</v>
      </c>
      <c r="L102" s="347"/>
      <c r="M102" s="384"/>
      <c r="N102" s="404">
        <v>50000</v>
      </c>
      <c r="O102" s="292">
        <f t="shared" si="3"/>
        <v>50000</v>
      </c>
    </row>
    <row r="103" spans="1:15" s="198" customFormat="1" x14ac:dyDescent="0.2">
      <c r="A103" s="125">
        <v>45</v>
      </c>
      <c r="B103" s="125"/>
      <c r="C103" s="51" t="s">
        <v>97</v>
      </c>
      <c r="D103" s="217" t="s">
        <v>8</v>
      </c>
      <c r="E103" s="203" t="s">
        <v>9</v>
      </c>
      <c r="F103" s="20">
        <v>30000</v>
      </c>
      <c r="G103" s="20">
        <v>20000</v>
      </c>
      <c r="L103" s="347"/>
      <c r="M103" s="384"/>
      <c r="N103" s="341">
        <v>20000</v>
      </c>
      <c r="O103" s="292">
        <f t="shared" si="3"/>
        <v>20000</v>
      </c>
    </row>
    <row r="104" spans="1:15" x14ac:dyDescent="0.2">
      <c r="A104" s="125"/>
      <c r="B104" s="125"/>
      <c r="C104" s="165" t="s">
        <v>89</v>
      </c>
      <c r="D104" s="228"/>
      <c r="E104" s="206"/>
      <c r="F104" s="141">
        <f>SUM(F102:F103)</f>
        <v>90000</v>
      </c>
      <c r="G104" s="141">
        <f>SUM(G102:G103)</f>
        <v>70000</v>
      </c>
      <c r="L104" s="345"/>
      <c r="M104" s="384"/>
      <c r="N104" s="373">
        <f>SUM(N102:N103)</f>
        <v>70000</v>
      </c>
      <c r="O104" s="292">
        <f t="shared" si="3"/>
        <v>70000</v>
      </c>
    </row>
    <row r="105" spans="1:15" x14ac:dyDescent="0.2">
      <c r="A105" s="125"/>
      <c r="B105" s="125"/>
      <c r="C105" s="12"/>
      <c r="D105" s="219"/>
      <c r="E105" s="203"/>
      <c r="F105" s="128"/>
      <c r="G105" s="128"/>
      <c r="L105" s="345"/>
      <c r="M105" s="384"/>
      <c r="N105" s="369"/>
      <c r="O105" s="292">
        <f t="shared" si="3"/>
        <v>0</v>
      </c>
    </row>
    <row r="106" spans="1:15" x14ac:dyDescent="0.2">
      <c r="A106" s="125"/>
      <c r="B106" s="125"/>
      <c r="C106" s="169" t="s">
        <v>98</v>
      </c>
      <c r="D106" s="169"/>
      <c r="E106" s="169"/>
      <c r="F106" s="169"/>
      <c r="G106" s="169"/>
      <c r="L106" s="345"/>
      <c r="M106" s="384"/>
      <c r="N106" s="369"/>
      <c r="O106" s="292">
        <f t="shared" si="3"/>
        <v>0</v>
      </c>
    </row>
    <row r="107" spans="1:15" s="198" customFormat="1" x14ac:dyDescent="0.2">
      <c r="A107" s="125">
        <v>46</v>
      </c>
      <c r="B107" s="125"/>
      <c r="C107" s="53" t="s">
        <v>99</v>
      </c>
      <c r="D107" s="7" t="s">
        <v>13</v>
      </c>
      <c r="E107" s="125" t="s">
        <v>9</v>
      </c>
      <c r="F107" s="9">
        <v>80000</v>
      </c>
      <c r="G107" s="9">
        <v>20000</v>
      </c>
      <c r="L107" s="347"/>
      <c r="M107" s="384">
        <f t="shared" si="2"/>
        <v>0</v>
      </c>
      <c r="N107" s="404">
        <v>20000</v>
      </c>
      <c r="O107" s="292">
        <f t="shared" si="3"/>
        <v>20000</v>
      </c>
    </row>
    <row r="108" spans="1:15" s="198" customFormat="1" x14ac:dyDescent="0.2">
      <c r="A108" s="125">
        <v>47</v>
      </c>
      <c r="B108" s="125"/>
      <c r="C108" s="53" t="s">
        <v>100</v>
      </c>
      <c r="D108" s="7" t="s">
        <v>13</v>
      </c>
      <c r="E108" s="125" t="s">
        <v>9</v>
      </c>
      <c r="F108" s="9">
        <v>80000</v>
      </c>
      <c r="G108" s="9">
        <v>30000</v>
      </c>
      <c r="L108" s="347"/>
      <c r="M108" s="384">
        <f t="shared" si="2"/>
        <v>0</v>
      </c>
      <c r="N108" s="404">
        <v>30000</v>
      </c>
      <c r="O108" s="292">
        <f t="shared" si="3"/>
        <v>30000</v>
      </c>
    </row>
    <row r="109" spans="1:15" s="198" customFormat="1" ht="25.5" x14ac:dyDescent="0.2">
      <c r="A109" s="125">
        <v>48</v>
      </c>
      <c r="B109" s="125"/>
      <c r="C109" s="53" t="s">
        <v>101</v>
      </c>
      <c r="D109" s="7" t="s">
        <v>13</v>
      </c>
      <c r="E109" s="125" t="s">
        <v>9</v>
      </c>
      <c r="F109" s="9">
        <v>20000</v>
      </c>
      <c r="G109" s="9">
        <v>20000</v>
      </c>
      <c r="L109" s="347"/>
      <c r="M109" s="384">
        <f t="shared" si="2"/>
        <v>0</v>
      </c>
      <c r="N109" s="404">
        <v>20000</v>
      </c>
      <c r="O109" s="292">
        <f t="shared" si="3"/>
        <v>20000</v>
      </c>
    </row>
    <row r="110" spans="1:15" s="198" customFormat="1" x14ac:dyDescent="0.2">
      <c r="A110" s="125">
        <v>49</v>
      </c>
      <c r="B110" s="125"/>
      <c r="C110" s="53" t="s">
        <v>102</v>
      </c>
      <c r="D110" s="7" t="s">
        <v>13</v>
      </c>
      <c r="E110" s="125" t="s">
        <v>9</v>
      </c>
      <c r="F110" s="9">
        <v>10000</v>
      </c>
      <c r="G110" s="9">
        <v>10000</v>
      </c>
      <c r="L110" s="367">
        <v>72000</v>
      </c>
      <c r="M110" s="384">
        <f t="shared" si="2"/>
        <v>720</v>
      </c>
      <c r="N110" s="404">
        <v>90000</v>
      </c>
      <c r="O110" s="292">
        <f t="shared" si="3"/>
        <v>18000</v>
      </c>
    </row>
    <row r="111" spans="1:15" s="135" customFormat="1" x14ac:dyDescent="0.2">
      <c r="A111" s="71"/>
      <c r="B111" s="71"/>
      <c r="C111" s="165" t="s">
        <v>89</v>
      </c>
      <c r="D111" s="70"/>
      <c r="E111" s="71"/>
      <c r="F111" s="141">
        <f>SUM(F107:F110)</f>
        <v>190000</v>
      </c>
      <c r="G111" s="111">
        <f>SUM(G107:G110)</f>
        <v>80000</v>
      </c>
      <c r="L111" s="355">
        <f>SUM(L106:L110)</f>
        <v>72000</v>
      </c>
      <c r="M111" s="384">
        <f t="shared" si="2"/>
        <v>90</v>
      </c>
      <c r="N111" s="422">
        <f>SUM(N107:N110)</f>
        <v>160000</v>
      </c>
      <c r="O111" s="292">
        <f t="shared" si="3"/>
        <v>88000</v>
      </c>
    </row>
    <row r="112" spans="1:15" x14ac:dyDescent="0.2">
      <c r="A112" s="125"/>
      <c r="B112" s="125"/>
      <c r="C112" s="200"/>
      <c r="D112" s="55"/>
      <c r="E112" s="56" t="s">
        <v>103</v>
      </c>
      <c r="F112" s="201"/>
      <c r="G112" s="91"/>
      <c r="L112" s="345"/>
      <c r="M112" s="384"/>
      <c r="N112" s="369"/>
      <c r="O112" s="292">
        <f t="shared" si="3"/>
        <v>0</v>
      </c>
    </row>
    <row r="113" spans="1:15" x14ac:dyDescent="0.2">
      <c r="A113" s="526" t="s">
        <v>472</v>
      </c>
      <c r="B113" s="527"/>
      <c r="C113" s="527"/>
      <c r="D113" s="527"/>
      <c r="E113" s="527"/>
      <c r="F113" s="527"/>
      <c r="G113" s="528"/>
      <c r="L113" s="345"/>
      <c r="M113" s="384"/>
      <c r="N113" s="369"/>
      <c r="O113" s="292">
        <f t="shared" si="3"/>
        <v>0</v>
      </c>
    </row>
    <row r="114" spans="1:15" x14ac:dyDescent="0.2">
      <c r="A114" s="526" t="s">
        <v>0</v>
      </c>
      <c r="B114" s="527"/>
      <c r="C114" s="527"/>
      <c r="D114" s="527"/>
      <c r="E114" s="527"/>
      <c r="F114" s="527"/>
      <c r="G114" s="528"/>
      <c r="L114" s="345"/>
      <c r="M114" s="384"/>
      <c r="N114" s="369"/>
      <c r="O114" s="292">
        <f t="shared" si="3"/>
        <v>0</v>
      </c>
    </row>
    <row r="115" spans="1:15" x14ac:dyDescent="0.2">
      <c r="A115" s="531" t="s">
        <v>1</v>
      </c>
      <c r="B115" s="125"/>
      <c r="C115" s="497" t="s">
        <v>2</v>
      </c>
      <c r="D115" s="498" t="s">
        <v>3</v>
      </c>
      <c r="E115" s="497" t="s">
        <v>4</v>
      </c>
      <c r="F115" s="525" t="s">
        <v>5</v>
      </c>
      <c r="G115" s="523" t="s">
        <v>330</v>
      </c>
      <c r="L115" s="345"/>
      <c r="M115" s="384"/>
      <c r="N115" s="369"/>
      <c r="O115" s="292">
        <f t="shared" si="3"/>
        <v>0</v>
      </c>
    </row>
    <row r="116" spans="1:15" x14ac:dyDescent="0.2">
      <c r="A116" s="531"/>
      <c r="B116" s="125"/>
      <c r="C116" s="497"/>
      <c r="D116" s="498"/>
      <c r="E116" s="497"/>
      <c r="F116" s="525"/>
      <c r="G116" s="524"/>
      <c r="L116" s="345"/>
      <c r="M116" s="384"/>
      <c r="N116" s="369"/>
      <c r="O116" s="292">
        <f t="shared" si="3"/>
        <v>0</v>
      </c>
    </row>
    <row r="117" spans="1:15" x14ac:dyDescent="0.2">
      <c r="A117" s="125"/>
      <c r="B117" s="125"/>
      <c r="C117" s="169" t="s">
        <v>104</v>
      </c>
      <c r="D117" s="169"/>
      <c r="E117" s="169"/>
      <c r="F117" s="169"/>
      <c r="G117" s="169"/>
      <c r="L117" s="345"/>
      <c r="M117" s="384"/>
      <c r="N117" s="369"/>
      <c r="O117" s="292">
        <f t="shared" si="3"/>
        <v>0</v>
      </c>
    </row>
    <row r="118" spans="1:15" s="198" customFormat="1" x14ac:dyDescent="0.2">
      <c r="A118" s="125">
        <v>50</v>
      </c>
      <c r="B118" s="125"/>
      <c r="C118" s="161" t="s">
        <v>452</v>
      </c>
      <c r="D118" s="192" t="s">
        <v>13</v>
      </c>
      <c r="E118" s="125" t="s">
        <v>9</v>
      </c>
      <c r="F118" s="20">
        <v>10000</v>
      </c>
      <c r="G118" s="9">
        <v>20000</v>
      </c>
      <c r="L118" s="347"/>
      <c r="M118" s="384">
        <f t="shared" si="2"/>
        <v>0</v>
      </c>
      <c r="N118" s="404">
        <v>20000</v>
      </c>
      <c r="O118" s="292">
        <f t="shared" si="3"/>
        <v>20000</v>
      </c>
    </row>
    <row r="119" spans="1:15" s="198" customFormat="1" x14ac:dyDescent="0.2">
      <c r="A119" s="125">
        <v>51</v>
      </c>
      <c r="B119" s="125"/>
      <c r="C119" s="10" t="s">
        <v>107</v>
      </c>
      <c r="D119" s="7" t="s">
        <v>13</v>
      </c>
      <c r="E119" s="125" t="s">
        <v>9</v>
      </c>
      <c r="F119" s="20">
        <v>10000</v>
      </c>
      <c r="G119" s="9">
        <v>10000</v>
      </c>
      <c r="L119" s="347"/>
      <c r="M119" s="384">
        <f t="shared" si="2"/>
        <v>0</v>
      </c>
      <c r="N119" s="404">
        <v>10000</v>
      </c>
      <c r="O119" s="292">
        <f t="shared" si="3"/>
        <v>10000</v>
      </c>
    </row>
    <row r="120" spans="1:15" s="135" customFormat="1" x14ac:dyDescent="0.2">
      <c r="A120" s="71"/>
      <c r="B120" s="71"/>
      <c r="C120" s="165" t="s">
        <v>89</v>
      </c>
      <c r="D120" s="70"/>
      <c r="E120" s="71"/>
      <c r="F120" s="141">
        <f>SUM(F118:F119)</f>
        <v>20000</v>
      </c>
      <c r="G120" s="111">
        <f>SUM(G118:G119)</f>
        <v>30000</v>
      </c>
      <c r="L120" s="346"/>
      <c r="M120" s="384">
        <f t="shared" si="2"/>
        <v>0</v>
      </c>
      <c r="N120" s="422">
        <f>SUM(N118:N119)</f>
        <v>30000</v>
      </c>
      <c r="O120" s="292">
        <f t="shared" si="3"/>
        <v>30000</v>
      </c>
    </row>
    <row r="121" spans="1:15" s="135" customFormat="1" x14ac:dyDescent="0.2">
      <c r="A121" s="71"/>
      <c r="B121" s="71"/>
      <c r="C121" s="165"/>
      <c r="D121" s="70"/>
      <c r="E121" s="71"/>
      <c r="F121" s="141"/>
      <c r="G121" s="111"/>
      <c r="L121" s="346"/>
      <c r="M121" s="384"/>
      <c r="N121" s="409"/>
      <c r="O121" s="292">
        <f t="shared" si="3"/>
        <v>0</v>
      </c>
    </row>
    <row r="122" spans="1:15" x14ac:dyDescent="0.2">
      <c r="A122" s="125"/>
      <c r="B122" s="125"/>
      <c r="C122" s="169" t="s">
        <v>108</v>
      </c>
      <c r="D122" s="169"/>
      <c r="E122" s="169"/>
      <c r="F122" s="169"/>
      <c r="G122" s="169"/>
      <c r="L122" s="345"/>
      <c r="M122" s="384"/>
      <c r="N122" s="369"/>
      <c r="O122" s="292">
        <f t="shared" si="3"/>
        <v>0</v>
      </c>
    </row>
    <row r="123" spans="1:15" s="198" customFormat="1" x14ac:dyDescent="0.2">
      <c r="A123" s="125">
        <v>52</v>
      </c>
      <c r="B123" s="125"/>
      <c r="C123" s="192" t="s">
        <v>109</v>
      </c>
      <c r="D123" s="192" t="s">
        <v>13</v>
      </c>
      <c r="E123" s="125" t="s">
        <v>9</v>
      </c>
      <c r="F123" s="20">
        <v>6000</v>
      </c>
      <c r="G123" s="9"/>
      <c r="L123" s="347"/>
      <c r="M123" s="384"/>
      <c r="N123" s="341">
        <v>6000</v>
      </c>
      <c r="O123" s="292">
        <f t="shared" si="3"/>
        <v>6000</v>
      </c>
    </row>
    <row r="124" spans="1:15" s="198" customFormat="1" x14ac:dyDescent="0.2">
      <c r="A124" s="125">
        <v>53</v>
      </c>
      <c r="B124" s="125"/>
      <c r="C124" s="161" t="s">
        <v>110</v>
      </c>
      <c r="D124" s="7" t="s">
        <v>13</v>
      </c>
      <c r="E124" s="125" t="s">
        <v>9</v>
      </c>
      <c r="F124" s="20">
        <v>10000</v>
      </c>
      <c r="G124" s="9"/>
      <c r="L124" s="347"/>
      <c r="M124" s="384"/>
      <c r="N124" s="341">
        <v>10000</v>
      </c>
      <c r="O124" s="292">
        <f t="shared" si="3"/>
        <v>10000</v>
      </c>
    </row>
    <row r="125" spans="1:15" s="198" customFormat="1" x14ac:dyDescent="0.2">
      <c r="A125" s="125">
        <v>54</v>
      </c>
      <c r="B125" s="125"/>
      <c r="C125" s="161" t="s">
        <v>111</v>
      </c>
      <c r="D125" s="7" t="s">
        <v>13</v>
      </c>
      <c r="E125" s="125" t="s">
        <v>9</v>
      </c>
      <c r="F125" s="20">
        <v>3000</v>
      </c>
      <c r="G125" s="9"/>
      <c r="L125" s="347"/>
      <c r="M125" s="384"/>
      <c r="N125" s="341">
        <v>4000</v>
      </c>
      <c r="O125" s="292">
        <f t="shared" si="3"/>
        <v>4000</v>
      </c>
    </row>
    <row r="126" spans="1:15" s="198" customFormat="1" x14ac:dyDescent="0.2">
      <c r="A126" s="125">
        <v>55</v>
      </c>
      <c r="B126" s="125"/>
      <c r="C126" s="161" t="s">
        <v>112</v>
      </c>
      <c r="D126" s="7" t="s">
        <v>13</v>
      </c>
      <c r="E126" s="125" t="s">
        <v>9</v>
      </c>
      <c r="F126" s="20">
        <v>10000</v>
      </c>
      <c r="G126" s="9"/>
      <c r="L126" s="347"/>
      <c r="M126" s="384"/>
      <c r="N126" s="341">
        <v>10000</v>
      </c>
      <c r="O126" s="292">
        <f t="shared" si="3"/>
        <v>10000</v>
      </c>
    </row>
    <row r="127" spans="1:15" s="135" customFormat="1" x14ac:dyDescent="0.2">
      <c r="A127" s="71"/>
      <c r="B127" s="71"/>
      <c r="C127" s="165" t="s">
        <v>89</v>
      </c>
      <c r="D127" s="70"/>
      <c r="E127" s="71"/>
      <c r="F127" s="141">
        <f>SUM(F123:F126)</f>
        <v>29000</v>
      </c>
      <c r="G127" s="111">
        <v>30000</v>
      </c>
      <c r="L127" s="346"/>
      <c r="M127" s="384"/>
      <c r="N127" s="422">
        <f>SUM(N123:N126)</f>
        <v>30000</v>
      </c>
      <c r="O127" s="292">
        <f t="shared" si="3"/>
        <v>30000</v>
      </c>
    </row>
    <row r="128" spans="1:15" s="135" customFormat="1" x14ac:dyDescent="0.2">
      <c r="A128" s="71"/>
      <c r="B128" s="71"/>
      <c r="C128" s="165"/>
      <c r="D128" s="70"/>
      <c r="E128" s="71"/>
      <c r="F128" s="141"/>
      <c r="G128" s="111"/>
      <c r="L128" s="346"/>
      <c r="M128" s="384"/>
      <c r="N128" s="409"/>
      <c r="O128" s="292">
        <f t="shared" si="3"/>
        <v>0</v>
      </c>
    </row>
    <row r="129" spans="1:15" x14ac:dyDescent="0.2">
      <c r="A129" s="125"/>
      <c r="B129" s="125"/>
      <c r="C129" s="169" t="s">
        <v>113</v>
      </c>
      <c r="D129" s="169"/>
      <c r="E129" s="169"/>
      <c r="F129" s="169"/>
      <c r="G129" s="169"/>
      <c r="L129" s="345"/>
      <c r="M129" s="384"/>
      <c r="N129" s="369"/>
      <c r="O129" s="292">
        <f t="shared" si="3"/>
        <v>0</v>
      </c>
    </row>
    <row r="130" spans="1:15" s="198" customFormat="1" x14ac:dyDescent="0.2">
      <c r="A130" s="202">
        <v>56</v>
      </c>
      <c r="B130" s="202"/>
      <c r="C130" s="64" t="s">
        <v>114</v>
      </c>
      <c r="D130" s="65" t="s">
        <v>13</v>
      </c>
      <c r="E130" s="66" t="s">
        <v>9</v>
      </c>
      <c r="F130" s="20">
        <v>50000</v>
      </c>
      <c r="G130" s="9">
        <v>50000</v>
      </c>
      <c r="L130" s="347"/>
      <c r="M130" s="384">
        <v>0</v>
      </c>
      <c r="N130" s="404">
        <v>50000</v>
      </c>
      <c r="O130" s="292">
        <f t="shared" ref="O130:O193" si="4">N130-L130</f>
        <v>50000</v>
      </c>
    </row>
    <row r="131" spans="1:15" s="198" customFormat="1" x14ac:dyDescent="0.2">
      <c r="A131" s="202">
        <v>57</v>
      </c>
      <c r="B131" s="202"/>
      <c r="C131" s="64" t="s">
        <v>457</v>
      </c>
      <c r="D131" s="65"/>
      <c r="E131" s="66"/>
      <c r="F131" s="20"/>
      <c r="G131" s="9">
        <v>60000</v>
      </c>
      <c r="L131" s="347"/>
      <c r="M131" s="384">
        <f t="shared" ref="M131:M191" si="5">L131/G131*100</f>
        <v>0</v>
      </c>
      <c r="N131" s="404">
        <v>60000</v>
      </c>
      <c r="O131" s="292">
        <f t="shared" si="4"/>
        <v>60000</v>
      </c>
    </row>
    <row r="132" spans="1:15" s="135" customFormat="1" x14ac:dyDescent="0.2">
      <c r="A132" s="71"/>
      <c r="B132" s="71"/>
      <c r="C132" s="165" t="s">
        <v>89</v>
      </c>
      <c r="D132" s="70"/>
      <c r="E132" s="71"/>
      <c r="F132" s="141">
        <f>SUM(F130)</f>
        <v>50000</v>
      </c>
      <c r="G132" s="111">
        <f>SUM(G130:G131)</f>
        <v>110000</v>
      </c>
      <c r="L132" s="346"/>
      <c r="M132" s="384">
        <f t="shared" si="5"/>
        <v>0</v>
      </c>
      <c r="N132" s="422">
        <f>SUM(N130:N131)</f>
        <v>110000</v>
      </c>
      <c r="O132" s="292">
        <f t="shared" si="4"/>
        <v>110000</v>
      </c>
    </row>
    <row r="133" spans="1:15" x14ac:dyDescent="0.2">
      <c r="A133" s="125"/>
      <c r="B133" s="125"/>
      <c r="C133" s="192"/>
      <c r="D133" s="192"/>
      <c r="E133" s="125"/>
      <c r="F133" s="20"/>
      <c r="G133" s="91"/>
      <c r="L133" s="345"/>
      <c r="M133" s="384"/>
      <c r="N133" s="369"/>
      <c r="O133" s="292">
        <f t="shared" si="4"/>
        <v>0</v>
      </c>
    </row>
    <row r="134" spans="1:15" x14ac:dyDescent="0.2">
      <c r="A134" s="125"/>
      <c r="B134" s="125"/>
      <c r="C134" s="192"/>
      <c r="D134" s="192"/>
      <c r="E134" s="125"/>
      <c r="F134" s="20"/>
      <c r="G134" s="91"/>
      <c r="L134" s="345"/>
      <c r="M134" s="384"/>
      <c r="N134" s="369"/>
      <c r="O134" s="292">
        <f t="shared" si="4"/>
        <v>0</v>
      </c>
    </row>
    <row r="135" spans="1:15" x14ac:dyDescent="0.2">
      <c r="A135" s="125"/>
      <c r="B135" s="125"/>
      <c r="C135" s="192"/>
      <c r="D135" s="192"/>
      <c r="E135" s="125"/>
      <c r="F135" s="20"/>
      <c r="G135" s="275"/>
      <c r="L135" s="345"/>
      <c r="M135" s="384"/>
      <c r="N135" s="369"/>
      <c r="O135" s="292">
        <f t="shared" si="4"/>
        <v>0</v>
      </c>
    </row>
    <row r="136" spans="1:15" x14ac:dyDescent="0.2">
      <c r="A136" s="125"/>
      <c r="B136" s="125"/>
      <c r="C136" s="192"/>
      <c r="D136" s="7"/>
      <c r="E136" s="125"/>
      <c r="F136" s="38"/>
      <c r="G136" s="91"/>
      <c r="L136" s="345"/>
      <c r="M136" s="384"/>
      <c r="N136" s="369"/>
      <c r="O136" s="292">
        <f t="shared" si="4"/>
        <v>0</v>
      </c>
    </row>
    <row r="137" spans="1:15" ht="18.75" x14ac:dyDescent="0.25">
      <c r="A137" s="125"/>
      <c r="B137" s="125"/>
      <c r="C137" s="68" t="s">
        <v>115</v>
      </c>
      <c r="D137" s="192"/>
      <c r="E137" s="125"/>
      <c r="F137" s="119">
        <f>F132+F127+F120+F111+F104+F100+F95++F89+F75+F65+F44+F21</f>
        <v>5013147.9490999999</v>
      </c>
      <c r="G137" s="111">
        <f>G132+G127+G120+G111+G104+G100+G95+G89+G75+G65+G44+G21</f>
        <v>2692322.67</v>
      </c>
      <c r="I137" s="191">
        <f>G137+G141+G157+G331</f>
        <v>10817105.67</v>
      </c>
      <c r="L137" s="366"/>
      <c r="M137" s="384">
        <f t="shared" si="5"/>
        <v>0</v>
      </c>
      <c r="N137" s="422">
        <f>SUM(N132+N127+N120+N111+N104+N100+N95+N89+N75+N65+N44+N21)</f>
        <v>3024902.5700000003</v>
      </c>
      <c r="O137" s="292">
        <f t="shared" si="4"/>
        <v>3024902.5700000003</v>
      </c>
    </row>
    <row r="138" spans="1:15" ht="18.75" x14ac:dyDescent="0.25">
      <c r="A138" s="125"/>
      <c r="B138" s="125"/>
      <c r="C138" s="68"/>
      <c r="D138" s="192"/>
      <c r="E138" s="125"/>
      <c r="F138" s="119"/>
      <c r="G138" s="91"/>
      <c r="L138" s="345"/>
      <c r="M138" s="384"/>
      <c r="N138" s="369"/>
      <c r="O138" s="292">
        <f t="shared" si="4"/>
        <v>0</v>
      </c>
    </row>
    <row r="139" spans="1:15" ht="18.75" x14ac:dyDescent="0.25">
      <c r="A139" s="125"/>
      <c r="B139" s="125"/>
      <c r="C139" s="68"/>
      <c r="D139" s="192"/>
      <c r="E139" s="125"/>
      <c r="F139" s="119"/>
      <c r="G139" s="91"/>
      <c r="L139" s="345"/>
      <c r="M139" s="384"/>
      <c r="N139" s="369"/>
      <c r="O139" s="292">
        <f t="shared" si="4"/>
        <v>0</v>
      </c>
    </row>
    <row r="140" spans="1:15" ht="18.75" x14ac:dyDescent="0.25">
      <c r="A140" s="125"/>
      <c r="B140" s="125"/>
      <c r="C140" s="68"/>
      <c r="D140" s="192"/>
      <c r="E140" s="125"/>
      <c r="F140" s="119"/>
      <c r="G140" s="91"/>
      <c r="K140" s="126">
        <v>2667356.65</v>
      </c>
      <c r="L140" s="345"/>
      <c r="M140" s="384"/>
      <c r="N140" s="369"/>
      <c r="O140" s="292">
        <f t="shared" si="4"/>
        <v>0</v>
      </c>
    </row>
    <row r="141" spans="1:15" s="135" customFormat="1" x14ac:dyDescent="0.2">
      <c r="A141" s="71">
        <v>58</v>
      </c>
      <c r="B141" s="71"/>
      <c r="C141" s="70" t="s">
        <v>116</v>
      </c>
      <c r="D141" s="70" t="s">
        <v>13</v>
      </c>
      <c r="E141" s="71" t="s">
        <v>9</v>
      </c>
      <c r="F141" s="72">
        <v>300000</v>
      </c>
      <c r="G141" s="111">
        <v>350000</v>
      </c>
      <c r="L141" s="355">
        <v>235129</v>
      </c>
      <c r="M141" s="384">
        <f t="shared" si="5"/>
        <v>67.179714285714283</v>
      </c>
      <c r="N141" s="439">
        <v>1000000</v>
      </c>
      <c r="O141" s="292">
        <f t="shared" si="4"/>
        <v>764871</v>
      </c>
    </row>
    <row r="142" spans="1:15" ht="18.75" x14ac:dyDescent="0.25">
      <c r="A142" s="125"/>
      <c r="B142" s="125"/>
      <c r="C142" s="73"/>
      <c r="D142" s="192"/>
      <c r="E142" s="125"/>
      <c r="F142" s="120"/>
      <c r="G142" s="91"/>
      <c r="L142" s="345"/>
      <c r="M142" s="384"/>
      <c r="N142" s="369"/>
      <c r="O142" s="292">
        <f t="shared" si="4"/>
        <v>0</v>
      </c>
    </row>
    <row r="143" spans="1:15" ht="18.75" x14ac:dyDescent="0.25">
      <c r="A143" s="125"/>
      <c r="B143" s="125"/>
      <c r="C143" s="68"/>
      <c r="D143" s="192"/>
      <c r="E143" s="125"/>
      <c r="F143" s="119"/>
      <c r="G143" s="91"/>
      <c r="L143" s="345"/>
      <c r="M143" s="384"/>
      <c r="N143" s="369"/>
      <c r="O143" s="292">
        <f t="shared" si="4"/>
        <v>0</v>
      </c>
    </row>
    <row r="144" spans="1:15" ht="18.75" x14ac:dyDescent="0.25">
      <c r="A144" s="125"/>
      <c r="B144" s="125"/>
      <c r="C144" s="68"/>
      <c r="D144" s="192"/>
      <c r="E144" s="40" t="s">
        <v>117</v>
      </c>
      <c r="F144" s="119"/>
      <c r="G144" s="91"/>
      <c r="I144" s="191"/>
      <c r="L144" s="345"/>
      <c r="M144" s="384"/>
      <c r="N144" s="369"/>
      <c r="O144" s="292">
        <f t="shared" si="4"/>
        <v>0</v>
      </c>
    </row>
    <row r="145" spans="1:15" ht="20.25" customHeight="1" x14ac:dyDescent="0.2">
      <c r="A145" s="526" t="s">
        <v>473</v>
      </c>
      <c r="B145" s="527"/>
      <c r="C145" s="527"/>
      <c r="D145" s="527"/>
      <c r="E145" s="527"/>
      <c r="F145" s="527"/>
      <c r="G145" s="528"/>
      <c r="J145" s="161" t="s">
        <v>459</v>
      </c>
      <c r="L145" s="345"/>
      <c r="M145" s="384"/>
      <c r="N145" s="369"/>
      <c r="O145" s="292">
        <f t="shared" si="4"/>
        <v>0</v>
      </c>
    </row>
    <row r="146" spans="1:15" ht="21" x14ac:dyDescent="0.3">
      <c r="A146" s="532" t="s">
        <v>119</v>
      </c>
      <c r="B146" s="533"/>
      <c r="C146" s="533"/>
      <c r="D146" s="533"/>
      <c r="E146" s="533"/>
      <c r="F146" s="533"/>
      <c r="G146" s="534"/>
      <c r="L146" s="345"/>
      <c r="M146" s="384"/>
      <c r="N146" s="369"/>
      <c r="O146" s="292">
        <f t="shared" si="4"/>
        <v>0</v>
      </c>
    </row>
    <row r="147" spans="1:15" x14ac:dyDescent="0.2">
      <c r="A147" s="531" t="s">
        <v>1</v>
      </c>
      <c r="B147" s="125"/>
      <c r="C147" s="497" t="s">
        <v>2</v>
      </c>
      <c r="D147" s="498" t="s">
        <v>3</v>
      </c>
      <c r="E147" s="497" t="s">
        <v>4</v>
      </c>
      <c r="F147" s="525" t="s">
        <v>120</v>
      </c>
      <c r="G147" s="525" t="s">
        <v>330</v>
      </c>
      <c r="L147" s="345"/>
      <c r="M147" s="384"/>
      <c r="N147" s="369"/>
      <c r="O147" s="292">
        <f t="shared" si="4"/>
        <v>0</v>
      </c>
    </row>
    <row r="148" spans="1:15" x14ac:dyDescent="0.2">
      <c r="A148" s="531"/>
      <c r="B148" s="125"/>
      <c r="C148" s="497"/>
      <c r="D148" s="498"/>
      <c r="E148" s="497"/>
      <c r="F148" s="525"/>
      <c r="G148" s="525"/>
      <c r="L148" s="345"/>
      <c r="M148" s="384"/>
      <c r="N148" s="369"/>
      <c r="O148" s="292">
        <f t="shared" si="4"/>
        <v>0</v>
      </c>
    </row>
    <row r="149" spans="1:15" s="198" customFormat="1" x14ac:dyDescent="0.2">
      <c r="A149" s="125">
        <v>59</v>
      </c>
      <c r="B149" s="125"/>
      <c r="C149" s="200"/>
      <c r="D149" s="7" t="s">
        <v>13</v>
      </c>
      <c r="E149" s="125" t="s">
        <v>122</v>
      </c>
      <c r="F149" s="9">
        <v>548903.6</v>
      </c>
      <c r="G149" s="9"/>
      <c r="L149" s="347"/>
      <c r="M149" s="384"/>
      <c r="N149" s="440"/>
      <c r="O149" s="292">
        <f t="shared" si="4"/>
        <v>0</v>
      </c>
    </row>
    <row r="150" spans="1:15" s="198" customFormat="1" ht="27.75" x14ac:dyDescent="0.2">
      <c r="A150" s="125">
        <v>60</v>
      </c>
      <c r="B150" s="125"/>
      <c r="C150" s="161" t="s">
        <v>123</v>
      </c>
      <c r="D150" s="7" t="s">
        <v>13</v>
      </c>
      <c r="E150" s="125" t="s">
        <v>9</v>
      </c>
      <c r="F150" s="9">
        <v>54378</v>
      </c>
      <c r="G150" s="9"/>
      <c r="L150" s="347"/>
      <c r="M150" s="384"/>
      <c r="N150" s="440"/>
      <c r="O150" s="292">
        <f t="shared" si="4"/>
        <v>0</v>
      </c>
    </row>
    <row r="151" spans="1:15" s="198" customFormat="1" x14ac:dyDescent="0.2">
      <c r="A151" s="125">
        <v>61</v>
      </c>
      <c r="B151" s="125"/>
      <c r="C151" s="161" t="s">
        <v>124</v>
      </c>
      <c r="D151" s="7" t="s">
        <v>39</v>
      </c>
      <c r="E151" s="125" t="s">
        <v>122</v>
      </c>
      <c r="F151" s="9">
        <v>98935.23</v>
      </c>
      <c r="G151" s="9"/>
      <c r="H151" s="75"/>
      <c r="L151" s="347"/>
      <c r="M151" s="384"/>
      <c r="N151" s="440"/>
      <c r="O151" s="292">
        <f t="shared" si="4"/>
        <v>0</v>
      </c>
    </row>
    <row r="152" spans="1:15" s="198" customFormat="1" ht="27.75" x14ac:dyDescent="0.2">
      <c r="A152" s="125">
        <v>62</v>
      </c>
      <c r="B152" s="125"/>
      <c r="C152" s="161" t="s">
        <v>459</v>
      </c>
      <c r="D152" s="7" t="s">
        <v>13</v>
      </c>
      <c r="E152" s="125" t="s">
        <v>122</v>
      </c>
      <c r="F152" s="9">
        <v>416623.08</v>
      </c>
      <c r="G152" s="9"/>
      <c r="L152" s="347"/>
      <c r="M152" s="384"/>
      <c r="N152" s="440"/>
      <c r="O152" s="292">
        <f t="shared" si="4"/>
        <v>0</v>
      </c>
    </row>
    <row r="153" spans="1:15" s="198" customFormat="1" ht="30" customHeight="1" x14ac:dyDescent="0.2">
      <c r="A153" s="125">
        <v>63</v>
      </c>
      <c r="B153" s="125"/>
      <c r="C153" s="161" t="s">
        <v>126</v>
      </c>
      <c r="D153" s="7"/>
      <c r="E153" s="125"/>
      <c r="F153" s="9">
        <v>49500.160000000003</v>
      </c>
      <c r="G153" s="9"/>
      <c r="L153" s="347"/>
      <c r="M153" s="384"/>
      <c r="N153" s="440"/>
      <c r="O153" s="292">
        <f t="shared" si="4"/>
        <v>0</v>
      </c>
    </row>
    <row r="154" spans="1:15" s="198" customFormat="1" ht="27.75" customHeight="1" x14ac:dyDescent="0.2">
      <c r="A154" s="125">
        <v>64</v>
      </c>
      <c r="B154" s="125"/>
      <c r="C154" s="161" t="s">
        <v>459</v>
      </c>
      <c r="D154" s="7"/>
      <c r="E154" s="125"/>
      <c r="F154" s="9"/>
      <c r="G154" s="9">
        <v>717586</v>
      </c>
      <c r="L154" s="347"/>
      <c r="M154" s="384"/>
      <c r="N154" s="404">
        <v>717586</v>
      </c>
      <c r="O154" s="292">
        <f t="shared" si="4"/>
        <v>717586</v>
      </c>
    </row>
    <row r="155" spans="1:15" ht="21.75" customHeight="1" x14ac:dyDescent="0.2">
      <c r="A155" s="173"/>
      <c r="B155" s="173"/>
      <c r="C155" s="76" t="s">
        <v>127</v>
      </c>
      <c r="D155" s="190"/>
      <c r="E155" s="173"/>
      <c r="F155" s="111"/>
      <c r="G155" s="9"/>
      <c r="L155" s="345"/>
      <c r="M155" s="384"/>
      <c r="N155" s="369"/>
      <c r="O155" s="292">
        <f t="shared" si="4"/>
        <v>0</v>
      </c>
    </row>
    <row r="156" spans="1:15" x14ac:dyDescent="0.2">
      <c r="A156" s="125"/>
      <c r="B156" s="125"/>
      <c r="C156" s="192"/>
      <c r="D156" s="7"/>
      <c r="E156" s="125"/>
      <c r="F156" s="38"/>
      <c r="G156" s="9"/>
      <c r="L156" s="345"/>
      <c r="M156" s="384"/>
      <c r="N156" s="369"/>
      <c r="O156" s="292">
        <f t="shared" si="4"/>
        <v>0</v>
      </c>
    </row>
    <row r="157" spans="1:15" s="135" customFormat="1" x14ac:dyDescent="0.2">
      <c r="A157" s="71"/>
      <c r="B157" s="71"/>
      <c r="C157" s="70" t="s">
        <v>128</v>
      </c>
      <c r="D157" s="70"/>
      <c r="E157" s="71"/>
      <c r="F157" s="111">
        <v>1168340.07</v>
      </c>
      <c r="G157" s="72">
        <v>717586</v>
      </c>
      <c r="I157" s="136"/>
      <c r="L157" s="354"/>
      <c r="M157" s="384">
        <f t="shared" si="5"/>
        <v>0</v>
      </c>
      <c r="N157" s="422">
        <f>SUM(N154:N156)</f>
        <v>717586</v>
      </c>
      <c r="O157" s="292">
        <f t="shared" si="4"/>
        <v>717586</v>
      </c>
    </row>
    <row r="158" spans="1:15" s="135" customFormat="1" x14ac:dyDescent="0.2">
      <c r="A158" s="71"/>
      <c r="B158" s="71"/>
      <c r="C158" s="70"/>
      <c r="D158" s="70"/>
      <c r="E158" s="71"/>
      <c r="F158" s="111"/>
      <c r="G158" s="72"/>
      <c r="I158" s="136"/>
      <c r="L158" s="346"/>
      <c r="M158" s="384"/>
      <c r="N158" s="409"/>
      <c r="O158" s="292">
        <f t="shared" si="4"/>
        <v>0</v>
      </c>
    </row>
    <row r="159" spans="1:15" s="135" customFormat="1" x14ac:dyDescent="0.2">
      <c r="A159" s="71"/>
      <c r="B159" s="71"/>
      <c r="C159" s="70"/>
      <c r="D159" s="70"/>
      <c r="E159" s="71"/>
      <c r="F159" s="111"/>
      <c r="G159" s="72"/>
      <c r="I159" s="136"/>
      <c r="L159" s="346"/>
      <c r="M159" s="384"/>
      <c r="N159" s="409"/>
      <c r="O159" s="292">
        <f t="shared" si="4"/>
        <v>0</v>
      </c>
    </row>
    <row r="160" spans="1:15" s="135" customFormat="1" x14ac:dyDescent="0.2">
      <c r="A160" s="125"/>
      <c r="B160" s="125"/>
      <c r="C160" s="70"/>
      <c r="D160" s="7"/>
      <c r="E160" s="40" t="s">
        <v>129</v>
      </c>
      <c r="F160" s="9"/>
      <c r="G160" s="91"/>
      <c r="I160" s="136"/>
      <c r="L160" s="346"/>
      <c r="M160" s="384"/>
      <c r="N160" s="409"/>
      <c r="O160" s="292">
        <f t="shared" si="4"/>
        <v>0</v>
      </c>
    </row>
    <row r="161" spans="1:15" s="135" customFormat="1" x14ac:dyDescent="0.2">
      <c r="A161" s="125"/>
      <c r="B161" s="125"/>
      <c r="C161" s="70"/>
      <c r="D161" s="7"/>
      <c r="E161" s="40"/>
      <c r="F161" s="9"/>
      <c r="G161" s="91"/>
      <c r="I161" s="136"/>
      <c r="L161" s="346"/>
      <c r="M161" s="384"/>
      <c r="N161" s="409"/>
      <c r="O161" s="292">
        <f t="shared" si="4"/>
        <v>0</v>
      </c>
    </row>
    <row r="162" spans="1:15" s="268" customFormat="1" x14ac:dyDescent="0.2">
      <c r="A162" s="535" t="s">
        <v>474</v>
      </c>
      <c r="B162" s="536"/>
      <c r="C162" s="536"/>
      <c r="D162" s="536"/>
      <c r="E162" s="536"/>
      <c r="F162" s="536"/>
      <c r="G162" s="537"/>
      <c r="I162" s="269"/>
      <c r="L162" s="348"/>
      <c r="M162" s="384"/>
      <c r="N162" s="441"/>
      <c r="O162" s="292">
        <f t="shared" si="4"/>
        <v>0</v>
      </c>
    </row>
    <row r="163" spans="1:15" s="268" customFormat="1" x14ac:dyDescent="0.2">
      <c r="A163" s="267"/>
      <c r="B163" s="267"/>
      <c r="C163" s="499" t="s">
        <v>421</v>
      </c>
      <c r="D163" s="499"/>
      <c r="E163" s="499"/>
      <c r="F163" s="499"/>
      <c r="G163" s="499"/>
      <c r="I163" s="269"/>
      <c r="L163" s="348"/>
      <c r="M163" s="384"/>
      <c r="N163" s="441"/>
      <c r="O163" s="292">
        <f t="shared" si="4"/>
        <v>0</v>
      </c>
    </row>
    <row r="164" spans="1:15" s="135" customFormat="1" x14ac:dyDescent="0.2">
      <c r="A164" s="501" t="s">
        <v>1</v>
      </c>
      <c r="B164" s="501" t="s">
        <v>293</v>
      </c>
      <c r="C164" s="502" t="s">
        <v>2</v>
      </c>
      <c r="D164" s="498" t="s">
        <v>3</v>
      </c>
      <c r="E164" s="502" t="s">
        <v>4</v>
      </c>
      <c r="F164" s="529" t="s">
        <v>5</v>
      </c>
      <c r="G164" s="529" t="s">
        <v>448</v>
      </c>
      <c r="I164" s="136"/>
      <c r="L164" s="544"/>
      <c r="M164" s="546"/>
      <c r="N164" s="548"/>
      <c r="O164" s="454">
        <f>N164-L164</f>
        <v>0</v>
      </c>
    </row>
    <row r="165" spans="1:15" s="135" customFormat="1" x14ac:dyDescent="0.2">
      <c r="A165" s="501"/>
      <c r="B165" s="501"/>
      <c r="C165" s="502"/>
      <c r="D165" s="498"/>
      <c r="E165" s="502"/>
      <c r="F165" s="529"/>
      <c r="G165" s="529"/>
      <c r="I165" s="136"/>
      <c r="L165" s="545"/>
      <c r="M165" s="547"/>
      <c r="N165" s="549"/>
      <c r="O165" s="455">
        <f t="shared" si="4"/>
        <v>0</v>
      </c>
    </row>
    <row r="166" spans="1:15" s="135" customFormat="1" x14ac:dyDescent="0.2">
      <c r="A166" s="181">
        <v>65</v>
      </c>
      <c r="B166" s="181">
        <v>2111102</v>
      </c>
      <c r="C166" s="80" t="s">
        <v>487</v>
      </c>
      <c r="D166" s="181" t="s">
        <v>13</v>
      </c>
      <c r="E166" s="181" t="s">
        <v>9</v>
      </c>
      <c r="F166" s="81">
        <v>152150.04999999999</v>
      </c>
      <c r="G166" s="81">
        <v>100000</v>
      </c>
      <c r="I166" s="136"/>
      <c r="L166" s="353">
        <v>26361.02</v>
      </c>
      <c r="M166" s="384">
        <f t="shared" si="5"/>
        <v>26.361020000000003</v>
      </c>
      <c r="N166" s="442">
        <v>100000</v>
      </c>
      <c r="O166" s="292">
        <f t="shared" si="4"/>
        <v>73638.98</v>
      </c>
    </row>
    <row r="167" spans="1:15" s="135" customFormat="1" x14ac:dyDescent="0.2">
      <c r="A167" s="181">
        <v>66</v>
      </c>
      <c r="B167" s="181">
        <v>2111225</v>
      </c>
      <c r="C167" s="80" t="s">
        <v>294</v>
      </c>
      <c r="D167" s="181" t="s">
        <v>13</v>
      </c>
      <c r="E167" s="181" t="s">
        <v>9</v>
      </c>
      <c r="F167" s="81">
        <v>100000</v>
      </c>
      <c r="G167" s="81">
        <v>100000</v>
      </c>
      <c r="I167" s="136"/>
      <c r="L167" s="353">
        <v>5464.8</v>
      </c>
      <c r="M167" s="384">
        <f t="shared" si="5"/>
        <v>5.4648000000000003</v>
      </c>
      <c r="N167" s="442">
        <v>100000</v>
      </c>
      <c r="O167" s="292">
        <f t="shared" si="4"/>
        <v>94535.2</v>
      </c>
    </row>
    <row r="168" spans="1:15" s="135" customFormat="1" x14ac:dyDescent="0.2">
      <c r="A168" s="181">
        <v>67</v>
      </c>
      <c r="B168" s="181">
        <v>2121001</v>
      </c>
      <c r="C168" s="80" t="s">
        <v>295</v>
      </c>
      <c r="D168" s="181" t="s">
        <v>13</v>
      </c>
      <c r="E168" s="181" t="s">
        <v>9</v>
      </c>
      <c r="F168" s="81">
        <v>22735.05</v>
      </c>
      <c r="G168" s="81">
        <v>12000</v>
      </c>
      <c r="I168" s="136"/>
      <c r="L168" s="353">
        <v>553.24</v>
      </c>
      <c r="M168" s="384">
        <f t="shared" si="5"/>
        <v>4.6103333333333341</v>
      </c>
      <c r="N168" s="442">
        <v>12000</v>
      </c>
      <c r="O168" s="292">
        <f t="shared" si="4"/>
        <v>11446.76</v>
      </c>
    </row>
    <row r="169" spans="1:15" s="135" customFormat="1" x14ac:dyDescent="0.2">
      <c r="A169" s="71"/>
      <c r="B169" s="71" t="s">
        <v>26</v>
      </c>
      <c r="C169" s="137" t="s">
        <v>272</v>
      </c>
      <c r="D169" s="71"/>
      <c r="E169" s="71"/>
      <c r="F169" s="138">
        <f>SUM(F166:F168)</f>
        <v>274885.09999999998</v>
      </c>
      <c r="G169" s="138">
        <f>SUM(G166:G168)</f>
        <v>212000</v>
      </c>
      <c r="I169" s="136"/>
      <c r="L169" s="354">
        <f>SUM(L166:L168)</f>
        <v>32379.06</v>
      </c>
      <c r="M169" s="384">
        <f t="shared" si="5"/>
        <v>15.273141509433962</v>
      </c>
      <c r="N169" s="422">
        <f>SUM(N166:N168)</f>
        <v>212000</v>
      </c>
      <c r="O169" s="292">
        <f t="shared" si="4"/>
        <v>179620.94</v>
      </c>
    </row>
    <row r="170" spans="1:15" s="135" customFormat="1" x14ac:dyDescent="0.2">
      <c r="A170" s="181"/>
      <c r="B170" s="181"/>
      <c r="C170" s="80"/>
      <c r="D170" s="181"/>
      <c r="E170" s="181"/>
      <c r="F170" s="81"/>
      <c r="G170" s="81"/>
      <c r="I170" s="136"/>
      <c r="L170" s="346"/>
      <c r="M170" s="384"/>
      <c r="N170" s="409"/>
      <c r="O170" s="292">
        <f t="shared" si="4"/>
        <v>0</v>
      </c>
    </row>
    <row r="171" spans="1:15" s="135" customFormat="1" x14ac:dyDescent="0.2">
      <c r="A171" s="129">
        <v>4</v>
      </c>
      <c r="B171" s="130">
        <v>2210100</v>
      </c>
      <c r="C171" s="131" t="s">
        <v>133</v>
      </c>
      <c r="D171" s="129"/>
      <c r="E171" s="129"/>
      <c r="F171" s="132"/>
      <c r="G171" s="132"/>
      <c r="I171" s="136"/>
      <c r="L171" s="346"/>
      <c r="M171" s="384"/>
      <c r="N171" s="409"/>
      <c r="O171" s="292">
        <f t="shared" si="4"/>
        <v>0</v>
      </c>
    </row>
    <row r="172" spans="1:15" s="481" customFormat="1" x14ac:dyDescent="0.2">
      <c r="A172" s="257">
        <v>68</v>
      </c>
      <c r="B172" s="257">
        <v>2210101</v>
      </c>
      <c r="C172" s="478" t="s">
        <v>296</v>
      </c>
      <c r="D172" s="479" t="s">
        <v>13</v>
      </c>
      <c r="E172" s="479" t="s">
        <v>9</v>
      </c>
      <c r="F172" s="480">
        <v>10000</v>
      </c>
      <c r="G172" s="480">
        <v>20000</v>
      </c>
      <c r="L172" s="484">
        <v>9850</v>
      </c>
      <c r="M172" s="475">
        <f t="shared" si="5"/>
        <v>49.25</v>
      </c>
      <c r="N172" s="483">
        <v>20000</v>
      </c>
      <c r="O172" s="467">
        <f t="shared" si="4"/>
        <v>10150</v>
      </c>
    </row>
    <row r="173" spans="1:15" s="476" customFormat="1" x14ac:dyDescent="0.2">
      <c r="A173" s="472">
        <v>69</v>
      </c>
      <c r="B173" s="472">
        <v>2210122</v>
      </c>
      <c r="C173" s="460" t="s">
        <v>301</v>
      </c>
      <c r="D173" s="461"/>
      <c r="E173" s="461"/>
      <c r="F173" s="462"/>
      <c r="G173" s="462">
        <v>10000</v>
      </c>
      <c r="L173" s="464">
        <v>11250</v>
      </c>
      <c r="M173" s="465">
        <f t="shared" si="5"/>
        <v>112.5</v>
      </c>
      <c r="N173" s="477">
        <v>20000</v>
      </c>
      <c r="O173" s="467">
        <f t="shared" si="4"/>
        <v>8750</v>
      </c>
    </row>
    <row r="174" spans="1:15" s="476" customFormat="1" x14ac:dyDescent="0.2">
      <c r="A174" s="472">
        <v>70</v>
      </c>
      <c r="B174" s="472">
        <v>2210102</v>
      </c>
      <c r="C174" s="460" t="s">
        <v>297</v>
      </c>
      <c r="D174" s="461" t="s">
        <v>13</v>
      </c>
      <c r="E174" s="461" t="s">
        <v>9</v>
      </c>
      <c r="F174" s="462">
        <v>4500</v>
      </c>
      <c r="G174" s="462">
        <v>2500</v>
      </c>
      <c r="L174" s="464">
        <v>12530.33</v>
      </c>
      <c r="M174" s="465">
        <f t="shared" si="5"/>
        <v>501.21320000000003</v>
      </c>
      <c r="N174" s="477">
        <v>18000</v>
      </c>
      <c r="O174" s="467">
        <f t="shared" si="4"/>
        <v>5469.67</v>
      </c>
    </row>
    <row r="175" spans="1:15" s="476" customFormat="1" x14ac:dyDescent="0.2">
      <c r="A175" s="472">
        <v>71</v>
      </c>
      <c r="B175" s="472">
        <v>2210103</v>
      </c>
      <c r="C175" s="460" t="s">
        <v>298</v>
      </c>
      <c r="D175" s="461" t="s">
        <v>13</v>
      </c>
      <c r="E175" s="461" t="s">
        <v>9</v>
      </c>
      <c r="F175" s="462">
        <v>15000</v>
      </c>
      <c r="G175" s="462">
        <v>15000</v>
      </c>
      <c r="L175" s="464">
        <v>29751.74</v>
      </c>
      <c r="M175" s="475">
        <f t="shared" si="5"/>
        <v>198.34493333333333</v>
      </c>
      <c r="N175" s="477">
        <v>40000</v>
      </c>
      <c r="O175" s="467">
        <f t="shared" si="4"/>
        <v>10248.259999999998</v>
      </c>
    </row>
    <row r="176" spans="1:15" x14ac:dyDescent="0.2">
      <c r="A176" s="125">
        <v>72</v>
      </c>
      <c r="B176" s="125">
        <v>2210111</v>
      </c>
      <c r="C176" s="10" t="s">
        <v>299</v>
      </c>
      <c r="D176" s="181" t="s">
        <v>13</v>
      </c>
      <c r="E176" s="181" t="s">
        <v>9</v>
      </c>
      <c r="F176" s="61">
        <v>6000</v>
      </c>
      <c r="G176" s="61">
        <v>6000</v>
      </c>
      <c r="L176" s="361">
        <v>0</v>
      </c>
      <c r="M176" s="384">
        <f t="shared" si="5"/>
        <v>0</v>
      </c>
      <c r="N176" s="443">
        <v>6000</v>
      </c>
      <c r="O176" s="292">
        <f t="shared" si="4"/>
        <v>6000</v>
      </c>
    </row>
    <row r="177" spans="1:17" x14ac:dyDescent="0.2">
      <c r="A177" s="125">
        <v>73</v>
      </c>
      <c r="B177" s="125">
        <v>2210113</v>
      </c>
      <c r="C177" s="10" t="s">
        <v>300</v>
      </c>
      <c r="D177" s="181" t="s">
        <v>13</v>
      </c>
      <c r="E177" s="181" t="s">
        <v>9</v>
      </c>
      <c r="F177" s="61">
        <v>13000</v>
      </c>
      <c r="G177" s="61">
        <v>3000</v>
      </c>
      <c r="I177" s="205"/>
      <c r="J177" s="205"/>
      <c r="K177" s="205"/>
      <c r="L177" s="349">
        <v>0</v>
      </c>
      <c r="M177" s="384">
        <f t="shared" si="5"/>
        <v>0</v>
      </c>
      <c r="N177" s="443">
        <v>3000</v>
      </c>
      <c r="O177" s="292">
        <f t="shared" si="4"/>
        <v>3000</v>
      </c>
      <c r="P177" s="205"/>
      <c r="Q177" s="205"/>
    </row>
    <row r="178" spans="1:17" x14ac:dyDescent="0.2">
      <c r="A178" s="71"/>
      <c r="B178" s="71" t="s">
        <v>26</v>
      </c>
      <c r="C178" s="112" t="s">
        <v>449</v>
      </c>
      <c r="D178" s="71"/>
      <c r="E178" s="71"/>
      <c r="F178" s="72">
        <f>SUM(F172:F177)</f>
        <v>48500</v>
      </c>
      <c r="G178" s="72">
        <f>SUM(G172:G177)</f>
        <v>56500</v>
      </c>
      <c r="I178" s="205"/>
      <c r="J178" s="205"/>
      <c r="K178" s="205"/>
      <c r="L178" s="456">
        <f>SUM(L172:L177)</f>
        <v>63382.070000000007</v>
      </c>
      <c r="M178" s="384">
        <f t="shared" si="5"/>
        <v>112.18065486725666</v>
      </c>
      <c r="N178" s="444">
        <f>SUM(N172:N177)</f>
        <v>107000</v>
      </c>
      <c r="O178" s="292">
        <f t="shared" si="4"/>
        <v>43617.929999999993</v>
      </c>
      <c r="P178" s="205"/>
      <c r="Q178" s="205"/>
    </row>
    <row r="179" spans="1:17" x14ac:dyDescent="0.2">
      <c r="A179" s="180"/>
      <c r="B179" s="180"/>
      <c r="C179" s="116"/>
      <c r="D179" s="179"/>
      <c r="E179" s="179"/>
      <c r="F179" s="117"/>
      <c r="G179" s="117"/>
      <c r="I179" s="205"/>
      <c r="J179" s="205"/>
      <c r="K179" s="205"/>
      <c r="L179" s="349"/>
      <c r="M179" s="384"/>
      <c r="N179" s="371"/>
      <c r="O179" s="292">
        <f t="shared" si="4"/>
        <v>0</v>
      </c>
      <c r="P179" s="205"/>
      <c r="Q179" s="205"/>
    </row>
    <row r="180" spans="1:17" x14ac:dyDescent="0.2">
      <c r="A180" s="71">
        <v>5</v>
      </c>
      <c r="B180" s="71">
        <v>2210220</v>
      </c>
      <c r="C180" s="112" t="s">
        <v>134</v>
      </c>
      <c r="D180" s="71"/>
      <c r="E180" s="71"/>
      <c r="F180" s="111"/>
      <c r="G180" s="111"/>
      <c r="I180" s="205"/>
      <c r="J180" s="205"/>
      <c r="K180" s="205"/>
      <c r="L180" s="349"/>
      <c r="M180" s="384"/>
      <c r="N180" s="371"/>
      <c r="O180" s="292">
        <f t="shared" si="4"/>
        <v>0</v>
      </c>
      <c r="P180" s="205"/>
      <c r="Q180" s="205"/>
    </row>
    <row r="181" spans="1:17" s="135" customFormat="1" x14ac:dyDescent="0.2">
      <c r="A181" s="125">
        <v>74</v>
      </c>
      <c r="B181" s="125">
        <v>2210201</v>
      </c>
      <c r="C181" s="10" t="s">
        <v>302</v>
      </c>
      <c r="D181" s="181" t="s">
        <v>13</v>
      </c>
      <c r="E181" s="181" t="s">
        <v>9</v>
      </c>
      <c r="F181" s="91">
        <v>50400</v>
      </c>
      <c r="G181" s="91">
        <v>35000</v>
      </c>
      <c r="I181" s="142"/>
      <c r="J181" s="142"/>
      <c r="K181" s="142"/>
      <c r="L181" s="365">
        <v>12700</v>
      </c>
      <c r="M181" s="384">
        <f t="shared" si="5"/>
        <v>36.285714285714285</v>
      </c>
      <c r="N181" s="445">
        <v>24000</v>
      </c>
      <c r="O181" s="292">
        <f t="shared" si="4"/>
        <v>11300</v>
      </c>
      <c r="P181" s="142"/>
      <c r="Q181" s="142"/>
    </row>
    <row r="182" spans="1:17" x14ac:dyDescent="0.2">
      <c r="A182" s="125">
        <v>75</v>
      </c>
      <c r="B182" s="125">
        <v>2210202</v>
      </c>
      <c r="C182" s="10" t="s">
        <v>303</v>
      </c>
      <c r="D182" s="181" t="s">
        <v>13</v>
      </c>
      <c r="E182" s="181" t="s">
        <v>9</v>
      </c>
      <c r="F182" s="91">
        <v>6000</v>
      </c>
      <c r="G182" s="91">
        <v>6000</v>
      </c>
      <c r="I182" s="205"/>
      <c r="J182" s="205"/>
      <c r="K182" s="205"/>
      <c r="L182" s="349">
        <v>0</v>
      </c>
      <c r="M182" s="384">
        <f t="shared" si="5"/>
        <v>0</v>
      </c>
      <c r="N182" s="341">
        <v>2000</v>
      </c>
      <c r="O182" s="292">
        <f t="shared" si="4"/>
        <v>2000</v>
      </c>
      <c r="P182" s="437"/>
      <c r="Q182" s="205"/>
    </row>
    <row r="183" spans="1:17" s="133" customFormat="1" x14ac:dyDescent="0.2">
      <c r="A183" s="125">
        <v>76</v>
      </c>
      <c r="B183" s="125">
        <v>2210204</v>
      </c>
      <c r="C183" s="10" t="s">
        <v>304</v>
      </c>
      <c r="D183" s="181" t="s">
        <v>13</v>
      </c>
      <c r="E183" s="181" t="s">
        <v>9</v>
      </c>
      <c r="F183" s="91">
        <v>4000</v>
      </c>
      <c r="G183" s="91">
        <v>4000</v>
      </c>
      <c r="K183" s="343"/>
      <c r="L183" s="360">
        <v>962</v>
      </c>
      <c r="M183" s="384">
        <f t="shared" si="5"/>
        <v>24.05</v>
      </c>
      <c r="N183" s="446">
        <v>2200</v>
      </c>
      <c r="O183" s="292">
        <f t="shared" si="4"/>
        <v>1238</v>
      </c>
      <c r="P183" s="425"/>
      <c r="Q183" s="424"/>
    </row>
    <row r="184" spans="1:17" x14ac:dyDescent="0.2">
      <c r="A184" s="71"/>
      <c r="B184" s="71" t="s">
        <v>26</v>
      </c>
      <c r="C184" s="112"/>
      <c r="D184" s="71"/>
      <c r="E184" s="71"/>
      <c r="F184" s="111">
        <f>SUM(F181:F183)</f>
        <v>60400</v>
      </c>
      <c r="G184" s="111">
        <f>SUM(G181:G183)</f>
        <v>45000</v>
      </c>
      <c r="I184" s="205"/>
      <c r="J184" s="205"/>
      <c r="K184" s="205"/>
      <c r="L184" s="359">
        <f>SUM(L181:L183)</f>
        <v>13662</v>
      </c>
      <c r="M184" s="384">
        <f t="shared" si="5"/>
        <v>30.36</v>
      </c>
      <c r="N184" s="447">
        <f>SUM(N181:N183)</f>
        <v>28200</v>
      </c>
      <c r="O184" s="292">
        <f t="shared" si="4"/>
        <v>14538</v>
      </c>
      <c r="P184" s="437"/>
      <c r="Q184" s="205"/>
    </row>
    <row r="185" spans="1:17" x14ac:dyDescent="0.2">
      <c r="A185" s="180"/>
      <c r="B185" s="180"/>
      <c r="C185" s="116"/>
      <c r="D185" s="179"/>
      <c r="E185" s="179"/>
      <c r="F185" s="127"/>
      <c r="G185" s="127"/>
      <c r="I185" s="205"/>
      <c r="J185" s="205"/>
      <c r="K185" s="205"/>
      <c r="L185" s="349"/>
      <c r="M185" s="384"/>
      <c r="N185" s="371"/>
      <c r="O185" s="292">
        <f t="shared" si="4"/>
        <v>0</v>
      </c>
      <c r="P185" s="205"/>
      <c r="Q185" s="205"/>
    </row>
    <row r="186" spans="1:17" x14ac:dyDescent="0.2">
      <c r="A186" s="121"/>
      <c r="B186" s="121"/>
      <c r="C186" s="122"/>
      <c r="D186" s="123"/>
      <c r="E186" s="123"/>
      <c r="F186" s="128"/>
      <c r="G186" s="128"/>
      <c r="I186" s="205"/>
      <c r="J186" s="205"/>
      <c r="K186" s="205"/>
      <c r="L186" s="349"/>
      <c r="M186" s="384"/>
      <c r="N186" s="371"/>
      <c r="O186" s="292">
        <f t="shared" si="4"/>
        <v>0</v>
      </c>
      <c r="P186" s="205"/>
      <c r="Q186" s="205"/>
    </row>
    <row r="187" spans="1:17" x14ac:dyDescent="0.2">
      <c r="A187" s="71">
        <v>7</v>
      </c>
      <c r="B187" s="71">
        <v>2210400</v>
      </c>
      <c r="C187" s="112" t="s">
        <v>305</v>
      </c>
      <c r="D187" s="71"/>
      <c r="E187" s="71"/>
      <c r="F187" s="111"/>
      <c r="G187" s="111"/>
      <c r="L187" s="345"/>
      <c r="M187" s="384"/>
      <c r="N187" s="369"/>
      <c r="O187" s="292">
        <f t="shared" si="4"/>
        <v>0</v>
      </c>
    </row>
    <row r="188" spans="1:17" x14ac:dyDescent="0.2">
      <c r="A188" s="125">
        <v>78</v>
      </c>
      <c r="B188" s="125">
        <v>2210401</v>
      </c>
      <c r="C188" s="10" t="s">
        <v>306</v>
      </c>
      <c r="D188" s="181" t="s">
        <v>13</v>
      </c>
      <c r="E188" s="181" t="s">
        <v>9</v>
      </c>
      <c r="F188" s="61">
        <v>5500</v>
      </c>
      <c r="G188" s="61">
        <v>3503.6</v>
      </c>
      <c r="L188" s="361" t="s">
        <v>479</v>
      </c>
      <c r="M188" s="384"/>
      <c r="N188" s="443">
        <v>3503.6</v>
      </c>
      <c r="O188" s="292"/>
    </row>
    <row r="189" spans="1:17" x14ac:dyDescent="0.2">
      <c r="A189" s="125">
        <v>79</v>
      </c>
      <c r="B189" s="125">
        <v>2210404</v>
      </c>
      <c r="C189" s="10" t="s">
        <v>307</v>
      </c>
      <c r="D189" s="181" t="s">
        <v>13</v>
      </c>
      <c r="E189" s="181" t="s">
        <v>9</v>
      </c>
      <c r="F189" s="61">
        <v>5000</v>
      </c>
      <c r="G189" s="61">
        <v>5000</v>
      </c>
      <c r="L189" s="361">
        <v>11000</v>
      </c>
      <c r="M189" s="384">
        <f t="shared" si="5"/>
        <v>220.00000000000003</v>
      </c>
      <c r="N189" s="443">
        <v>21000</v>
      </c>
      <c r="O189" s="292">
        <f t="shared" si="4"/>
        <v>10000</v>
      </c>
    </row>
    <row r="190" spans="1:17" s="135" customFormat="1" x14ac:dyDescent="0.2">
      <c r="A190" s="125">
        <v>80</v>
      </c>
      <c r="B190" s="125">
        <v>2210407</v>
      </c>
      <c r="C190" s="10" t="s">
        <v>308</v>
      </c>
      <c r="D190" s="181" t="s">
        <v>13</v>
      </c>
      <c r="E190" s="181" t="s">
        <v>9</v>
      </c>
      <c r="F190" s="61">
        <v>3500</v>
      </c>
      <c r="G190" s="61">
        <v>3500</v>
      </c>
      <c r="L190" s="355">
        <v>0</v>
      </c>
      <c r="M190" s="384">
        <f t="shared" si="5"/>
        <v>0</v>
      </c>
      <c r="N190" s="443">
        <v>3500</v>
      </c>
      <c r="O190" s="292">
        <f t="shared" si="4"/>
        <v>3500</v>
      </c>
    </row>
    <row r="191" spans="1:17" s="118" customFormat="1" x14ac:dyDescent="0.2">
      <c r="A191" s="71"/>
      <c r="B191" s="71" t="s">
        <v>26</v>
      </c>
      <c r="C191" s="112"/>
      <c r="D191" s="71"/>
      <c r="E191" s="71"/>
      <c r="F191" s="72">
        <f>SUM(F188:F190)</f>
        <v>14000</v>
      </c>
      <c r="G191" s="72">
        <f>SUM(G188:G190)</f>
        <v>12003.6</v>
      </c>
      <c r="L191" s="362">
        <f>SUM(L189:L190)</f>
        <v>11000</v>
      </c>
      <c r="M191" s="384">
        <f t="shared" si="5"/>
        <v>91.639174914192409</v>
      </c>
      <c r="N191" s="373">
        <f>SUM(N188:N190)</f>
        <v>28003.599999999999</v>
      </c>
      <c r="O191" s="292">
        <f t="shared" si="4"/>
        <v>17003.599999999999</v>
      </c>
    </row>
    <row r="192" spans="1:17" s="135" customFormat="1" ht="16.5" customHeight="1" x14ac:dyDescent="0.2">
      <c r="A192" s="180"/>
      <c r="B192" s="180"/>
      <c r="C192" s="116"/>
      <c r="D192" s="179"/>
      <c r="E192" s="179"/>
      <c r="F192" s="117"/>
      <c r="G192" s="117"/>
      <c r="L192" s="346"/>
      <c r="M192" s="384"/>
      <c r="N192" s="409"/>
      <c r="O192" s="292">
        <f t="shared" si="4"/>
        <v>0</v>
      </c>
    </row>
    <row r="193" spans="1:15" ht="16.5" customHeight="1" x14ac:dyDescent="0.2">
      <c r="A193" s="71">
        <v>8</v>
      </c>
      <c r="B193" s="71">
        <v>2210500</v>
      </c>
      <c r="C193" s="112" t="s">
        <v>137</v>
      </c>
      <c r="D193" s="71"/>
      <c r="E193" s="71"/>
      <c r="F193" s="111"/>
      <c r="G193" s="111"/>
      <c r="L193" s="345"/>
      <c r="M193" s="384"/>
      <c r="N193" s="369"/>
      <c r="O193" s="292">
        <f t="shared" si="4"/>
        <v>0</v>
      </c>
    </row>
    <row r="194" spans="1:15" s="481" customFormat="1" ht="16.5" customHeight="1" x14ac:dyDescent="0.2">
      <c r="A194" s="257">
        <v>81</v>
      </c>
      <c r="B194" s="257">
        <v>2210502</v>
      </c>
      <c r="C194" s="478" t="s">
        <v>309</v>
      </c>
      <c r="D194" s="479" t="s">
        <v>13</v>
      </c>
      <c r="E194" s="479" t="s">
        <v>9</v>
      </c>
      <c r="F194" s="480">
        <v>11500</v>
      </c>
      <c r="G194" s="480">
        <v>20000</v>
      </c>
      <c r="L194" s="482">
        <v>6420</v>
      </c>
      <c r="M194" s="475">
        <f t="shared" ref="M194:M252" si="6">L194/G194*100</f>
        <v>32.1</v>
      </c>
      <c r="N194" s="483">
        <v>12000</v>
      </c>
      <c r="O194" s="467">
        <f t="shared" ref="O194:O257" si="7">N194-L194</f>
        <v>5580</v>
      </c>
    </row>
    <row r="195" spans="1:15" s="476" customFormat="1" x14ac:dyDescent="0.2">
      <c r="A195" s="472">
        <v>82</v>
      </c>
      <c r="B195" s="472">
        <v>2210505</v>
      </c>
      <c r="C195" s="460" t="s">
        <v>480</v>
      </c>
      <c r="D195" s="461" t="s">
        <v>13</v>
      </c>
      <c r="E195" s="461" t="s">
        <v>9</v>
      </c>
      <c r="F195" s="462">
        <v>80000</v>
      </c>
      <c r="G195" s="462">
        <v>50000</v>
      </c>
      <c r="L195" s="464">
        <v>96657.4</v>
      </c>
      <c r="M195" s="475">
        <f t="shared" si="6"/>
        <v>193.31479999999999</v>
      </c>
      <c r="N195" s="477">
        <v>150000</v>
      </c>
      <c r="O195" s="467">
        <f t="shared" si="7"/>
        <v>53342.600000000006</v>
      </c>
    </row>
    <row r="196" spans="1:15" s="473" customFormat="1" x14ac:dyDescent="0.2">
      <c r="A196" s="472">
        <v>83</v>
      </c>
      <c r="B196" s="472">
        <v>2210509</v>
      </c>
      <c r="C196" s="460" t="s">
        <v>310</v>
      </c>
      <c r="D196" s="461" t="s">
        <v>13</v>
      </c>
      <c r="E196" s="461" t="s">
        <v>9</v>
      </c>
      <c r="F196" s="462">
        <v>16996.400000000001</v>
      </c>
      <c r="G196" s="462">
        <f>16996.4-6000</f>
        <v>10996.400000000001</v>
      </c>
      <c r="L196" s="474">
        <v>41937</v>
      </c>
      <c r="M196" s="475">
        <f t="shared" si="6"/>
        <v>381.3702666327161</v>
      </c>
      <c r="N196" s="471">
        <v>61000</v>
      </c>
      <c r="O196" s="467">
        <f t="shared" si="7"/>
        <v>19063</v>
      </c>
    </row>
    <row r="197" spans="1:15" s="118" customFormat="1" x14ac:dyDescent="0.2">
      <c r="A197" s="125">
        <v>84</v>
      </c>
      <c r="B197" s="125">
        <v>2210510</v>
      </c>
      <c r="C197" s="10" t="s">
        <v>311</v>
      </c>
      <c r="D197" s="181" t="s">
        <v>13</v>
      </c>
      <c r="E197" s="181" t="s">
        <v>9</v>
      </c>
      <c r="F197" s="61">
        <v>10000</v>
      </c>
      <c r="G197" s="61">
        <v>10000</v>
      </c>
      <c r="L197" s="350"/>
      <c r="M197" s="384">
        <f t="shared" si="6"/>
        <v>0</v>
      </c>
      <c r="N197" s="337"/>
      <c r="O197" s="292">
        <f t="shared" si="7"/>
        <v>0</v>
      </c>
    </row>
    <row r="198" spans="1:15" s="463" customFormat="1" ht="12" customHeight="1" x14ac:dyDescent="0.2">
      <c r="A198" s="459">
        <v>85</v>
      </c>
      <c r="B198" s="459">
        <v>2210512</v>
      </c>
      <c r="C198" s="468" t="s">
        <v>312</v>
      </c>
      <c r="D198" s="469" t="s">
        <v>13</v>
      </c>
      <c r="E198" s="469" t="s">
        <v>9</v>
      </c>
      <c r="F198" s="470">
        <v>20000</v>
      </c>
      <c r="G198" s="470">
        <v>40000</v>
      </c>
      <c r="L198" s="464">
        <v>42697.8</v>
      </c>
      <c r="M198" s="465">
        <f t="shared" si="6"/>
        <v>106.7445</v>
      </c>
      <c r="N198" s="471">
        <v>64000</v>
      </c>
      <c r="O198" s="467">
        <f t="shared" si="7"/>
        <v>21302.199999999997</v>
      </c>
    </row>
    <row r="199" spans="1:15" s="135" customFormat="1" x14ac:dyDescent="0.2">
      <c r="A199" s="71"/>
      <c r="B199" s="71" t="s">
        <v>26</v>
      </c>
      <c r="C199" s="112"/>
      <c r="D199" s="71"/>
      <c r="E199" s="71"/>
      <c r="F199" s="72">
        <f>SUM(F194:F198)</f>
        <v>138496.4</v>
      </c>
      <c r="G199" s="72">
        <f>SUM(G194:G198)</f>
        <v>130996.4</v>
      </c>
      <c r="L199" s="354">
        <f>SUM(L194:L198)</f>
        <v>187712.2</v>
      </c>
      <c r="M199" s="384">
        <f t="shared" si="6"/>
        <v>143.29569362211484</v>
      </c>
      <c r="N199" s="422">
        <f>SUM(N194:N198)</f>
        <v>287000</v>
      </c>
      <c r="O199" s="292">
        <f t="shared" si="7"/>
        <v>99287.799999999988</v>
      </c>
    </row>
    <row r="200" spans="1:15" ht="16.5" customHeight="1" x14ac:dyDescent="0.2">
      <c r="A200" s="180"/>
      <c r="B200" s="180"/>
      <c r="C200" s="116"/>
      <c r="D200" s="179"/>
      <c r="E200" s="179"/>
      <c r="F200" s="117"/>
      <c r="G200" s="117"/>
      <c r="L200" s="345"/>
      <c r="M200" s="384"/>
      <c r="N200" s="369"/>
      <c r="O200" s="292">
        <f t="shared" si="7"/>
        <v>0</v>
      </c>
    </row>
    <row r="201" spans="1:15" x14ac:dyDescent="0.2">
      <c r="A201" s="71">
        <v>9</v>
      </c>
      <c r="B201" s="71">
        <v>2210600</v>
      </c>
      <c r="C201" s="112" t="s">
        <v>138</v>
      </c>
      <c r="D201" s="71"/>
      <c r="E201" s="71"/>
      <c r="F201" s="111"/>
      <c r="G201" s="111"/>
      <c r="L201" s="345"/>
      <c r="M201" s="384"/>
      <c r="N201" s="369"/>
      <c r="O201" s="292">
        <f t="shared" si="7"/>
        <v>0</v>
      </c>
    </row>
    <row r="202" spans="1:15" x14ac:dyDescent="0.2">
      <c r="A202" s="125">
        <v>86</v>
      </c>
      <c r="B202" s="125">
        <v>2210604</v>
      </c>
      <c r="C202" s="10" t="s">
        <v>313</v>
      </c>
      <c r="D202" s="181" t="s">
        <v>13</v>
      </c>
      <c r="E202" s="181" t="s">
        <v>9</v>
      </c>
      <c r="F202" s="61">
        <v>45000</v>
      </c>
      <c r="G202" s="61">
        <v>10000</v>
      </c>
      <c r="L202" s="361">
        <v>1600</v>
      </c>
      <c r="M202" s="384">
        <f t="shared" si="6"/>
        <v>16</v>
      </c>
      <c r="N202" s="377">
        <v>5000</v>
      </c>
      <c r="O202" s="292">
        <f t="shared" si="7"/>
        <v>3400</v>
      </c>
    </row>
    <row r="203" spans="1:15" s="135" customFormat="1" x14ac:dyDescent="0.2">
      <c r="A203" s="125">
        <v>87</v>
      </c>
      <c r="B203" s="125">
        <v>2210623</v>
      </c>
      <c r="C203" s="10" t="s">
        <v>314</v>
      </c>
      <c r="D203" s="181" t="s">
        <v>13</v>
      </c>
      <c r="E203" s="181" t="s">
        <v>9</v>
      </c>
      <c r="F203" s="61">
        <v>15000</v>
      </c>
      <c r="G203" s="61">
        <v>15000</v>
      </c>
      <c r="L203" s="353">
        <v>11592.5</v>
      </c>
      <c r="M203" s="384">
        <f t="shared" si="6"/>
        <v>77.283333333333331</v>
      </c>
      <c r="N203" s="377">
        <v>21000</v>
      </c>
      <c r="O203" s="292">
        <f t="shared" si="7"/>
        <v>9407.5</v>
      </c>
    </row>
    <row r="204" spans="1:15" s="135" customFormat="1" x14ac:dyDescent="0.2">
      <c r="A204" s="280"/>
      <c r="B204" s="280"/>
      <c r="C204" s="207" t="s">
        <v>481</v>
      </c>
      <c r="D204" s="276"/>
      <c r="E204" s="276"/>
      <c r="F204" s="61"/>
      <c r="G204" s="61">
        <v>5000</v>
      </c>
      <c r="L204" s="353">
        <v>1130</v>
      </c>
      <c r="M204" s="384">
        <f t="shared" si="6"/>
        <v>22.6</v>
      </c>
      <c r="N204" s="374">
        <v>5000</v>
      </c>
      <c r="O204" s="292">
        <f t="shared" si="7"/>
        <v>3870</v>
      </c>
    </row>
    <row r="205" spans="1:15" s="118" customFormat="1" x14ac:dyDescent="0.2">
      <c r="A205" s="139"/>
      <c r="B205" s="139" t="s">
        <v>26</v>
      </c>
      <c r="C205" s="140"/>
      <c r="D205" s="139"/>
      <c r="E205" s="139"/>
      <c r="F205" s="141">
        <f>SUM(F202:F203)</f>
        <v>60000</v>
      </c>
      <c r="G205" s="141">
        <v>30000</v>
      </c>
      <c r="L205" s="362">
        <f>SUM(L202:L204)</f>
        <v>14322.5</v>
      </c>
      <c r="M205" s="384">
        <f t="shared" si="6"/>
        <v>47.741666666666667</v>
      </c>
      <c r="N205" s="373">
        <f>SUM(N202:N204)</f>
        <v>31000</v>
      </c>
      <c r="O205" s="292">
        <f t="shared" si="7"/>
        <v>16677.5</v>
      </c>
    </row>
    <row r="206" spans="1:15" s="135" customFormat="1" x14ac:dyDescent="0.2">
      <c r="A206" s="180"/>
      <c r="B206" s="180"/>
      <c r="C206" s="116"/>
      <c r="D206" s="179"/>
      <c r="E206" s="179"/>
      <c r="F206" s="117"/>
      <c r="G206" s="117"/>
      <c r="L206" s="346"/>
      <c r="M206" s="384"/>
      <c r="N206" s="409"/>
      <c r="O206" s="292">
        <f t="shared" si="7"/>
        <v>0</v>
      </c>
    </row>
    <row r="207" spans="1:15" x14ac:dyDescent="0.2">
      <c r="A207" s="71">
        <v>10</v>
      </c>
      <c r="B207" s="71">
        <v>2210700</v>
      </c>
      <c r="C207" s="112" t="s">
        <v>139</v>
      </c>
      <c r="D207" s="71"/>
      <c r="E207" s="71"/>
      <c r="F207" s="111"/>
      <c r="G207" s="111"/>
      <c r="L207" s="345"/>
      <c r="M207" s="384"/>
      <c r="N207" s="369"/>
      <c r="O207" s="292">
        <f t="shared" si="7"/>
        <v>0</v>
      </c>
    </row>
    <row r="208" spans="1:15" x14ac:dyDescent="0.2">
      <c r="A208" s="125">
        <v>88</v>
      </c>
      <c r="B208" s="125">
        <v>2210702</v>
      </c>
      <c r="C208" s="10" t="s">
        <v>316</v>
      </c>
      <c r="D208" s="181" t="s">
        <v>13</v>
      </c>
      <c r="E208" s="181" t="s">
        <v>9</v>
      </c>
      <c r="F208" s="61">
        <v>10000</v>
      </c>
      <c r="G208" s="61">
        <v>5000</v>
      </c>
      <c r="H208" s="254">
        <v>30000</v>
      </c>
      <c r="L208" s="361">
        <v>3413</v>
      </c>
      <c r="M208" s="384">
        <f t="shared" si="6"/>
        <v>68.260000000000005</v>
      </c>
      <c r="N208" s="336">
        <v>6000</v>
      </c>
      <c r="O208" s="292">
        <f t="shared" si="7"/>
        <v>2587</v>
      </c>
    </row>
    <row r="209" spans="1:15" x14ac:dyDescent="0.2">
      <c r="A209" s="125">
        <v>89</v>
      </c>
      <c r="B209" s="125">
        <v>2210708</v>
      </c>
      <c r="C209" s="10" t="s">
        <v>315</v>
      </c>
      <c r="D209" s="181" t="s">
        <v>13</v>
      </c>
      <c r="E209" s="181" t="s">
        <v>9</v>
      </c>
      <c r="F209" s="61">
        <v>20000</v>
      </c>
      <c r="G209" s="61">
        <v>15000</v>
      </c>
      <c r="H209" s="126">
        <v>-6000</v>
      </c>
      <c r="L209" s="361">
        <v>14395</v>
      </c>
      <c r="M209" s="384">
        <f t="shared" si="6"/>
        <v>95.966666666666669</v>
      </c>
      <c r="N209" s="336">
        <v>25000</v>
      </c>
      <c r="O209" s="292">
        <f t="shared" si="7"/>
        <v>10605</v>
      </c>
    </row>
    <row r="210" spans="1:15" ht="14.25" customHeight="1" x14ac:dyDescent="0.2">
      <c r="A210" s="125">
        <v>90</v>
      </c>
      <c r="B210" s="125">
        <v>2210709</v>
      </c>
      <c r="C210" s="10" t="s">
        <v>317</v>
      </c>
      <c r="D210" s="181" t="s">
        <v>13</v>
      </c>
      <c r="E210" s="181" t="s">
        <v>9</v>
      </c>
      <c r="F210" s="61">
        <v>40000</v>
      </c>
      <c r="G210" s="61">
        <v>40000</v>
      </c>
      <c r="L210" s="361">
        <v>81083.64</v>
      </c>
      <c r="M210" s="384">
        <f t="shared" si="6"/>
        <v>202.70910000000001</v>
      </c>
      <c r="N210" s="336">
        <v>120000</v>
      </c>
      <c r="O210" s="292">
        <f t="shared" si="7"/>
        <v>38916.36</v>
      </c>
    </row>
    <row r="211" spans="1:15" x14ac:dyDescent="0.2">
      <c r="A211" s="125">
        <v>91</v>
      </c>
      <c r="B211" s="203"/>
      <c r="C211" s="10" t="s">
        <v>460</v>
      </c>
      <c r="D211" s="181" t="s">
        <v>13</v>
      </c>
      <c r="E211" s="181" t="s">
        <v>9</v>
      </c>
      <c r="F211" s="204"/>
      <c r="G211" s="204">
        <v>25000</v>
      </c>
      <c r="L211" s="361"/>
      <c r="M211" s="384">
        <f t="shared" si="6"/>
        <v>0</v>
      </c>
      <c r="N211" s="336"/>
      <c r="O211" s="292">
        <f t="shared" si="7"/>
        <v>0</v>
      </c>
    </row>
    <row r="212" spans="1:15" s="135" customFormat="1" x14ac:dyDescent="0.2">
      <c r="A212" s="71"/>
      <c r="B212" s="71" t="s">
        <v>26</v>
      </c>
      <c r="C212" s="112"/>
      <c r="D212" s="71"/>
      <c r="E212" s="71"/>
      <c r="F212" s="72">
        <f>SUM(F208:F210)</f>
        <v>70000</v>
      </c>
      <c r="G212" s="72">
        <f>SUM(G208:G211)</f>
        <v>85000</v>
      </c>
      <c r="L212" s="355">
        <f>SUM(L208:L211)</f>
        <v>98891.64</v>
      </c>
      <c r="M212" s="384">
        <f t="shared" si="6"/>
        <v>116.34310588235294</v>
      </c>
      <c r="N212" s="439">
        <f>SUM(N208:N211)</f>
        <v>151000</v>
      </c>
      <c r="O212" s="292">
        <f t="shared" si="7"/>
        <v>52108.36</v>
      </c>
    </row>
    <row r="213" spans="1:15" s="118" customFormat="1" x14ac:dyDescent="0.2">
      <c r="A213" s="180"/>
      <c r="B213" s="180"/>
      <c r="C213" s="112" t="s">
        <v>140</v>
      </c>
      <c r="D213" s="60"/>
      <c r="E213" s="60"/>
      <c r="F213" s="111"/>
      <c r="G213" s="111"/>
      <c r="L213" s="350"/>
      <c r="M213" s="384"/>
      <c r="N213" s="372"/>
      <c r="O213" s="292">
        <f t="shared" si="7"/>
        <v>0</v>
      </c>
    </row>
    <row r="214" spans="1:15" s="135" customFormat="1" x14ac:dyDescent="0.2">
      <c r="A214" s="180">
        <v>92</v>
      </c>
      <c r="B214" s="180"/>
      <c r="C214" s="10" t="s">
        <v>318</v>
      </c>
      <c r="D214" s="181" t="s">
        <v>13</v>
      </c>
      <c r="E214" s="181" t="s">
        <v>9</v>
      </c>
      <c r="F214" s="61">
        <v>61489</v>
      </c>
      <c r="G214" s="61">
        <v>30000</v>
      </c>
      <c r="L214" s="353">
        <v>2286</v>
      </c>
      <c r="M214" s="384">
        <f t="shared" si="6"/>
        <v>7.62</v>
      </c>
      <c r="N214" s="377">
        <v>15000</v>
      </c>
      <c r="O214" s="292">
        <f t="shared" si="7"/>
        <v>12714</v>
      </c>
    </row>
    <row r="215" spans="1:15" x14ac:dyDescent="0.2">
      <c r="A215" s="180"/>
      <c r="B215" s="180"/>
      <c r="C215" s="112"/>
      <c r="D215" s="60"/>
      <c r="E215" s="60"/>
      <c r="F215" s="72">
        <v>61489</v>
      </c>
      <c r="G215" s="72">
        <f>G214</f>
        <v>30000</v>
      </c>
      <c r="L215" s="362">
        <f>SUM(L214)</f>
        <v>2286</v>
      </c>
      <c r="M215" s="384">
        <f t="shared" si="6"/>
        <v>7.62</v>
      </c>
      <c r="N215" s="373">
        <f>SUM(N214)</f>
        <v>15000</v>
      </c>
      <c r="O215" s="292">
        <f t="shared" si="7"/>
        <v>12714</v>
      </c>
    </row>
    <row r="216" spans="1:15" x14ac:dyDescent="0.2">
      <c r="A216" s="180"/>
      <c r="B216" s="180"/>
      <c r="C216" s="70" t="s">
        <v>320</v>
      </c>
      <c r="D216" s="60"/>
      <c r="E216" s="60"/>
      <c r="F216" s="111"/>
      <c r="G216" s="111"/>
      <c r="L216" s="345"/>
      <c r="M216" s="384"/>
      <c r="N216" s="369"/>
      <c r="O216" s="292">
        <f t="shared" si="7"/>
        <v>0</v>
      </c>
    </row>
    <row r="217" spans="1:15" s="142" customFormat="1" x14ac:dyDescent="0.2">
      <c r="A217" s="180">
        <v>93</v>
      </c>
      <c r="B217" s="180"/>
      <c r="C217" s="7" t="s">
        <v>319</v>
      </c>
      <c r="D217" s="181" t="s">
        <v>13</v>
      </c>
      <c r="E217" s="181" t="s">
        <v>9</v>
      </c>
      <c r="F217" s="91">
        <v>40000</v>
      </c>
      <c r="G217" s="91">
        <v>20000</v>
      </c>
      <c r="L217" s="364">
        <v>10000</v>
      </c>
      <c r="M217" s="384">
        <f t="shared" si="6"/>
        <v>50</v>
      </c>
      <c r="N217" s="341">
        <v>20000</v>
      </c>
      <c r="O217" s="292">
        <f t="shared" si="7"/>
        <v>10000</v>
      </c>
    </row>
    <row r="218" spans="1:15" s="118" customFormat="1" x14ac:dyDescent="0.2">
      <c r="A218" s="180">
        <v>94</v>
      </c>
      <c r="B218" s="180"/>
      <c r="C218" s="7" t="s">
        <v>321</v>
      </c>
      <c r="D218" s="181" t="s">
        <v>13</v>
      </c>
      <c r="E218" s="181" t="s">
        <v>9</v>
      </c>
      <c r="F218" s="91">
        <v>20000</v>
      </c>
      <c r="G218" s="91">
        <v>25000</v>
      </c>
      <c r="L218" s="350"/>
      <c r="M218" s="384">
        <f t="shared" si="6"/>
        <v>0</v>
      </c>
      <c r="N218" s="336">
        <v>12000</v>
      </c>
      <c r="O218" s="292">
        <f t="shared" si="7"/>
        <v>12000</v>
      </c>
    </row>
    <row r="219" spans="1:15" s="135" customFormat="1" x14ac:dyDescent="0.2">
      <c r="A219" s="261"/>
      <c r="B219" s="261"/>
      <c r="C219" s="7" t="s">
        <v>466</v>
      </c>
      <c r="D219" s="262" t="s">
        <v>13</v>
      </c>
      <c r="E219" s="262" t="s">
        <v>9</v>
      </c>
      <c r="F219" s="91"/>
      <c r="G219" s="91">
        <f>46000+9000</f>
        <v>55000</v>
      </c>
      <c r="L219" s="346"/>
      <c r="M219" s="384">
        <f t="shared" si="6"/>
        <v>0</v>
      </c>
      <c r="N219" s="336">
        <f>46000+9000</f>
        <v>55000</v>
      </c>
      <c r="O219" s="292">
        <f t="shared" si="7"/>
        <v>55000</v>
      </c>
    </row>
    <row r="220" spans="1:15" x14ac:dyDescent="0.2">
      <c r="A220" s="180">
        <v>95</v>
      </c>
      <c r="B220" s="180"/>
      <c r="C220" s="7" t="s">
        <v>322</v>
      </c>
      <c r="D220" s="181" t="s">
        <v>13</v>
      </c>
      <c r="E220" s="181" t="s">
        <v>9</v>
      </c>
      <c r="F220" s="91">
        <v>86000</v>
      </c>
      <c r="G220" s="91">
        <v>80000</v>
      </c>
      <c r="H220" s="126">
        <v>5000</v>
      </c>
      <c r="L220" s="345"/>
      <c r="M220" s="384">
        <f t="shared" si="6"/>
        <v>0</v>
      </c>
      <c r="N220" s="336">
        <v>25000</v>
      </c>
      <c r="O220" s="292">
        <f t="shared" si="7"/>
        <v>25000</v>
      </c>
    </row>
    <row r="221" spans="1:15" x14ac:dyDescent="0.2">
      <c r="A221" s="277"/>
      <c r="B221" s="277"/>
      <c r="C221" s="7" t="s">
        <v>486</v>
      </c>
      <c r="D221" s="276"/>
      <c r="E221" s="276"/>
      <c r="F221" s="91"/>
      <c r="G221" s="91">
        <v>5000</v>
      </c>
      <c r="L221" s="361">
        <v>2018.2</v>
      </c>
      <c r="M221" s="384">
        <f t="shared" si="6"/>
        <v>40.363999999999997</v>
      </c>
      <c r="N221" s="336">
        <v>5000</v>
      </c>
      <c r="O221" s="292">
        <f t="shared" si="7"/>
        <v>2981.8</v>
      </c>
    </row>
    <row r="222" spans="1:15" x14ac:dyDescent="0.2">
      <c r="A222" s="180"/>
      <c r="B222" s="180"/>
      <c r="C222" s="70"/>
      <c r="D222" s="60"/>
      <c r="E222" s="60"/>
      <c r="F222" s="111">
        <f>SUM(F217:F220)</f>
        <v>146000</v>
      </c>
      <c r="G222" s="111">
        <v>185000</v>
      </c>
      <c r="H222" s="126">
        <v>5000</v>
      </c>
      <c r="L222" s="362">
        <f>SUM(L217:L221)</f>
        <v>12018.2</v>
      </c>
      <c r="M222" s="384">
        <f t="shared" si="6"/>
        <v>6.4963243243243252</v>
      </c>
      <c r="N222" s="337">
        <f>SUM(N217:N221)</f>
        <v>117000</v>
      </c>
      <c r="O222" s="292">
        <f t="shared" si="7"/>
        <v>104981.8</v>
      </c>
    </row>
    <row r="223" spans="1:15" x14ac:dyDescent="0.2">
      <c r="A223" s="180"/>
      <c r="B223" s="180"/>
      <c r="C223" s="140" t="s">
        <v>146</v>
      </c>
      <c r="D223" s="60"/>
      <c r="E223" s="60"/>
      <c r="F223" s="144"/>
      <c r="G223" s="144"/>
      <c r="L223" s="345"/>
      <c r="M223" s="384"/>
      <c r="N223" s="369"/>
      <c r="O223" s="292">
        <f t="shared" si="7"/>
        <v>0</v>
      </c>
    </row>
    <row r="224" spans="1:15" s="205" customFormat="1" x14ac:dyDescent="0.2">
      <c r="A224" s="180">
        <v>96</v>
      </c>
      <c r="B224" s="180"/>
      <c r="C224" s="10" t="s">
        <v>144</v>
      </c>
      <c r="D224" s="181" t="s">
        <v>13</v>
      </c>
      <c r="E224" s="181" t="s">
        <v>9</v>
      </c>
      <c r="F224" s="61">
        <v>7000</v>
      </c>
      <c r="G224" s="61">
        <v>7000</v>
      </c>
      <c r="L224" s="349"/>
      <c r="M224" s="384">
        <f t="shared" si="6"/>
        <v>0</v>
      </c>
      <c r="N224" s="443">
        <v>3000</v>
      </c>
      <c r="O224" s="292">
        <f t="shared" si="7"/>
        <v>3000</v>
      </c>
    </row>
    <row r="225" spans="1:15" s="135" customFormat="1" x14ac:dyDescent="0.2">
      <c r="A225" s="180">
        <v>97</v>
      </c>
      <c r="B225" s="180"/>
      <c r="C225" s="10" t="s">
        <v>323</v>
      </c>
      <c r="D225" s="181" t="s">
        <v>13</v>
      </c>
      <c r="E225" s="181" t="s">
        <v>9</v>
      </c>
      <c r="F225" s="61">
        <v>5000</v>
      </c>
      <c r="G225" s="61">
        <v>5000</v>
      </c>
      <c r="L225" s="346"/>
      <c r="M225" s="384">
        <f t="shared" si="6"/>
        <v>0</v>
      </c>
      <c r="N225" s="443">
        <v>1500</v>
      </c>
      <c r="O225" s="292">
        <f t="shared" si="7"/>
        <v>1500</v>
      </c>
    </row>
    <row r="226" spans="1:15" s="463" customFormat="1" x14ac:dyDescent="0.2">
      <c r="A226" s="459">
        <v>98</v>
      </c>
      <c r="B226" s="459"/>
      <c r="C226" s="460" t="s">
        <v>324</v>
      </c>
      <c r="D226" s="461" t="s">
        <v>13</v>
      </c>
      <c r="E226" s="461" t="s">
        <v>9</v>
      </c>
      <c r="F226" s="462">
        <v>75000</v>
      </c>
      <c r="G226" s="462">
        <f>50000-9000</f>
        <v>41000</v>
      </c>
      <c r="L226" s="464">
        <v>96906.31</v>
      </c>
      <c r="M226" s="465">
        <f t="shared" si="6"/>
        <v>236.35685365853658</v>
      </c>
      <c r="N226" s="466">
        <v>126000</v>
      </c>
      <c r="O226" s="467">
        <f t="shared" si="7"/>
        <v>29093.690000000002</v>
      </c>
    </row>
    <row r="227" spans="1:15" s="463" customFormat="1" x14ac:dyDescent="0.2">
      <c r="A227" s="459">
        <v>99</v>
      </c>
      <c r="B227" s="459"/>
      <c r="C227" s="460" t="s">
        <v>482</v>
      </c>
      <c r="D227" s="461"/>
      <c r="E227" s="461"/>
      <c r="F227" s="462"/>
      <c r="G227" s="462">
        <v>40000</v>
      </c>
      <c r="L227" s="464">
        <v>53807.6</v>
      </c>
      <c r="M227" s="465">
        <f t="shared" si="6"/>
        <v>134.51899999999998</v>
      </c>
      <c r="N227" s="466">
        <v>65000</v>
      </c>
      <c r="O227" s="467">
        <f t="shared" si="7"/>
        <v>11192.400000000001</v>
      </c>
    </row>
    <row r="228" spans="1:15" s="428" customFormat="1" x14ac:dyDescent="0.2">
      <c r="A228" s="426">
        <v>100</v>
      </c>
      <c r="B228" s="426"/>
      <c r="C228" s="357" t="s">
        <v>483</v>
      </c>
      <c r="D228" s="427"/>
      <c r="E228" s="427"/>
      <c r="F228" s="358"/>
      <c r="G228" s="358">
        <v>10000</v>
      </c>
      <c r="L228" s="363">
        <v>42160</v>
      </c>
      <c r="M228" s="423">
        <f t="shared" si="6"/>
        <v>421.6</v>
      </c>
      <c r="N228" s="448">
        <v>63000</v>
      </c>
      <c r="O228" s="292">
        <f t="shared" si="7"/>
        <v>20840</v>
      </c>
    </row>
    <row r="229" spans="1:15" s="118" customFormat="1" x14ac:dyDescent="0.2">
      <c r="A229" s="180"/>
      <c r="B229" s="180"/>
      <c r="C229" s="112"/>
      <c r="D229" s="71"/>
      <c r="E229" s="71"/>
      <c r="F229" s="72">
        <f>SUM(F224:F226)</f>
        <v>87000</v>
      </c>
      <c r="G229" s="72">
        <f>SUM(G224:G228)</f>
        <v>103000</v>
      </c>
      <c r="L229" s="362">
        <f>SUM(L224:L228)</f>
        <v>192873.91</v>
      </c>
      <c r="M229" s="384">
        <f t="shared" si="6"/>
        <v>187.25622330097087</v>
      </c>
      <c r="N229" s="373">
        <f>SUM(N224:N228)</f>
        <v>258500</v>
      </c>
      <c r="O229" s="292">
        <f t="shared" si="7"/>
        <v>65626.09</v>
      </c>
    </row>
    <row r="230" spans="1:15" s="118" customFormat="1" x14ac:dyDescent="0.2">
      <c r="A230" s="180"/>
      <c r="B230" s="180"/>
      <c r="C230" s="112" t="s">
        <v>327</v>
      </c>
      <c r="D230" s="71"/>
      <c r="E230" s="71"/>
      <c r="F230" s="72"/>
      <c r="G230" s="72"/>
      <c r="L230" s="350"/>
      <c r="M230" s="384"/>
      <c r="N230" s="372"/>
      <c r="O230" s="292">
        <f t="shared" si="7"/>
        <v>0</v>
      </c>
    </row>
    <row r="231" spans="1:15" s="118" customFormat="1" x14ac:dyDescent="0.2">
      <c r="A231" s="180">
        <v>101</v>
      </c>
      <c r="B231" s="180"/>
      <c r="C231" s="10" t="s">
        <v>328</v>
      </c>
      <c r="D231" s="181" t="s">
        <v>13</v>
      </c>
      <c r="E231" s="181" t="s">
        <v>9</v>
      </c>
      <c r="F231" s="61">
        <v>30000</v>
      </c>
      <c r="G231" s="61">
        <v>20000</v>
      </c>
      <c r="L231" s="361">
        <v>0</v>
      </c>
      <c r="M231" s="384">
        <f t="shared" si="6"/>
        <v>0</v>
      </c>
      <c r="N231" s="377">
        <v>5000</v>
      </c>
      <c r="O231" s="292">
        <f t="shared" si="7"/>
        <v>5000</v>
      </c>
    </row>
    <row r="232" spans="1:15" s="118" customFormat="1" x14ac:dyDescent="0.2">
      <c r="A232" s="180">
        <v>102</v>
      </c>
      <c r="B232" s="180"/>
      <c r="C232" s="10" t="s">
        <v>329</v>
      </c>
      <c r="D232" s="181" t="s">
        <v>13</v>
      </c>
      <c r="E232" s="181" t="s">
        <v>9</v>
      </c>
      <c r="F232" s="61">
        <v>70000</v>
      </c>
      <c r="G232" s="61">
        <v>50000</v>
      </c>
      <c r="L232" s="361">
        <v>0</v>
      </c>
      <c r="M232" s="384">
        <f t="shared" si="6"/>
        <v>0</v>
      </c>
      <c r="N232" s="337">
        <v>0</v>
      </c>
      <c r="O232" s="292">
        <f t="shared" si="7"/>
        <v>0</v>
      </c>
    </row>
    <row r="233" spans="1:15" s="118" customFormat="1" x14ac:dyDescent="0.2">
      <c r="A233" s="180"/>
      <c r="B233" s="180"/>
      <c r="C233" s="112"/>
      <c r="D233" s="71"/>
      <c r="E233" s="71"/>
      <c r="F233" s="72">
        <f>SUM(F231:F232)</f>
        <v>100000</v>
      </c>
      <c r="G233" s="72">
        <f>SUM(G231:G232)</f>
        <v>70000</v>
      </c>
      <c r="L233" s="362">
        <f>SUM(L231:L232)</f>
        <v>0</v>
      </c>
      <c r="M233" s="384">
        <f t="shared" si="6"/>
        <v>0</v>
      </c>
      <c r="N233" s="337">
        <f>SUM(N231:N232)</f>
        <v>5000</v>
      </c>
      <c r="O233" s="292">
        <f t="shared" si="7"/>
        <v>5000</v>
      </c>
    </row>
    <row r="234" spans="1:15" s="118" customFormat="1" x14ac:dyDescent="0.2">
      <c r="A234" s="180"/>
      <c r="B234" s="180"/>
      <c r="C234" s="112"/>
      <c r="D234" s="71"/>
      <c r="E234" s="71"/>
      <c r="F234" s="72"/>
      <c r="G234" s="72"/>
      <c r="L234" s="350"/>
      <c r="M234" s="384"/>
      <c r="N234" s="372"/>
      <c r="O234" s="292">
        <f t="shared" si="7"/>
        <v>0</v>
      </c>
    </row>
    <row r="235" spans="1:15" s="118" customFormat="1" x14ac:dyDescent="0.2">
      <c r="A235" s="71">
        <v>20</v>
      </c>
      <c r="B235" s="71">
        <v>2210710</v>
      </c>
      <c r="C235" s="112" t="s">
        <v>151</v>
      </c>
      <c r="D235" s="71"/>
      <c r="E235" s="83" t="s">
        <v>9</v>
      </c>
      <c r="F235" s="72">
        <v>20000</v>
      </c>
      <c r="G235" s="72"/>
      <c r="L235" s="350"/>
      <c r="M235" s="384"/>
      <c r="N235" s="372"/>
      <c r="O235" s="292">
        <f t="shared" si="7"/>
        <v>0</v>
      </c>
    </row>
    <row r="236" spans="1:15" s="118" customFormat="1" x14ac:dyDescent="0.2">
      <c r="A236" s="125">
        <v>103</v>
      </c>
      <c r="B236" s="125"/>
      <c r="C236" s="161" t="s">
        <v>413</v>
      </c>
      <c r="D236" s="181" t="s">
        <v>13</v>
      </c>
      <c r="E236" s="83" t="s">
        <v>9</v>
      </c>
      <c r="F236" s="61"/>
      <c r="G236" s="61">
        <v>2500</v>
      </c>
      <c r="L236" s="350"/>
      <c r="M236" s="384">
        <f t="shared" si="6"/>
        <v>0</v>
      </c>
      <c r="N236" s="443">
        <v>2500</v>
      </c>
      <c r="O236" s="292">
        <f t="shared" si="7"/>
        <v>2500</v>
      </c>
    </row>
    <row r="237" spans="1:15" s="118" customFormat="1" ht="27.75" x14ac:dyDescent="0.2">
      <c r="A237" s="125">
        <v>104</v>
      </c>
      <c r="B237" s="125"/>
      <c r="C237" s="161" t="s">
        <v>414</v>
      </c>
      <c r="D237" s="181" t="s">
        <v>13</v>
      </c>
      <c r="E237" s="83" t="s">
        <v>9</v>
      </c>
      <c r="F237" s="61"/>
      <c r="G237" s="61">
        <v>2500</v>
      </c>
      <c r="L237" s="350"/>
      <c r="M237" s="384">
        <f t="shared" si="6"/>
        <v>0</v>
      </c>
      <c r="N237" s="443">
        <v>2500</v>
      </c>
      <c r="O237" s="292">
        <f t="shared" si="7"/>
        <v>2500</v>
      </c>
    </row>
    <row r="238" spans="1:15" s="118" customFormat="1" x14ac:dyDescent="0.2">
      <c r="A238" s="125">
        <v>105</v>
      </c>
      <c r="B238" s="125"/>
      <c r="C238" s="161" t="s">
        <v>415</v>
      </c>
      <c r="D238" s="181" t="s">
        <v>13</v>
      </c>
      <c r="E238" s="83" t="s">
        <v>9</v>
      </c>
      <c r="F238" s="61"/>
      <c r="G238" s="61">
        <v>5000</v>
      </c>
      <c r="H238" s="118">
        <v>9000</v>
      </c>
      <c r="L238" s="350"/>
      <c r="M238" s="384">
        <f t="shared" si="6"/>
        <v>0</v>
      </c>
      <c r="N238" s="443">
        <v>5000</v>
      </c>
      <c r="O238" s="292">
        <f t="shared" si="7"/>
        <v>5000</v>
      </c>
    </row>
    <row r="239" spans="1:15" s="118" customFormat="1" x14ac:dyDescent="0.2">
      <c r="A239" s="71"/>
      <c r="B239" s="71"/>
      <c r="C239" s="112" t="s">
        <v>275</v>
      </c>
      <c r="D239" s="71"/>
      <c r="E239" s="107"/>
      <c r="F239" s="72"/>
      <c r="G239" s="72">
        <v>10000</v>
      </c>
      <c r="L239" s="362">
        <v>0</v>
      </c>
      <c r="M239" s="384">
        <f t="shared" si="6"/>
        <v>0</v>
      </c>
      <c r="N239" s="373">
        <f>SUM(N236:N238)</f>
        <v>10000</v>
      </c>
      <c r="O239" s="292">
        <f t="shared" si="7"/>
        <v>10000</v>
      </c>
    </row>
    <row r="240" spans="1:15" s="118" customFormat="1" x14ac:dyDescent="0.2">
      <c r="A240" s="125"/>
      <c r="B240" s="125"/>
      <c r="C240" s="116"/>
      <c r="D240" s="181"/>
      <c r="E240" s="83"/>
      <c r="F240" s="61"/>
      <c r="G240" s="117"/>
      <c r="L240" s="362"/>
      <c r="M240" s="384"/>
      <c r="N240" s="372"/>
      <c r="O240" s="292">
        <f t="shared" si="7"/>
        <v>0</v>
      </c>
    </row>
    <row r="241" spans="1:15" s="118" customFormat="1" x14ac:dyDescent="0.2">
      <c r="A241" s="180">
        <v>21</v>
      </c>
      <c r="B241" s="180">
        <v>2210710</v>
      </c>
      <c r="C241" s="171" t="s">
        <v>152</v>
      </c>
      <c r="D241" s="180"/>
      <c r="E241" s="172"/>
      <c r="F241" s="38"/>
      <c r="G241" s="38"/>
      <c r="L241" s="362"/>
      <c r="M241" s="384"/>
      <c r="N241" s="372"/>
      <c r="O241" s="292">
        <f t="shared" si="7"/>
        <v>0</v>
      </c>
    </row>
    <row r="242" spans="1:15" s="118" customFormat="1" ht="27.75" x14ac:dyDescent="0.2">
      <c r="A242" s="125">
        <v>106</v>
      </c>
      <c r="B242" s="125"/>
      <c r="C242" s="161" t="s">
        <v>412</v>
      </c>
      <c r="D242" s="125" t="s">
        <v>13</v>
      </c>
      <c r="E242" s="173" t="s">
        <v>9</v>
      </c>
      <c r="F242" s="61"/>
      <c r="G242" s="61">
        <v>5000</v>
      </c>
      <c r="L242" s="362"/>
      <c r="M242" s="384">
        <f t="shared" si="6"/>
        <v>0</v>
      </c>
      <c r="N242" s="443">
        <v>5000</v>
      </c>
      <c r="O242" s="292">
        <f t="shared" si="7"/>
        <v>5000</v>
      </c>
    </row>
    <row r="243" spans="1:15" s="118" customFormat="1" x14ac:dyDescent="0.2">
      <c r="A243" s="125">
        <v>107</v>
      </c>
      <c r="B243" s="125"/>
      <c r="C243" s="10" t="s">
        <v>416</v>
      </c>
      <c r="D243" s="125" t="s">
        <v>13</v>
      </c>
      <c r="E243" s="173" t="s">
        <v>9</v>
      </c>
      <c r="F243" s="61"/>
      <c r="G243" s="61">
        <v>2500</v>
      </c>
      <c r="L243" s="362"/>
      <c r="M243" s="384">
        <f t="shared" si="6"/>
        <v>0</v>
      </c>
      <c r="N243" s="443">
        <v>2500</v>
      </c>
      <c r="O243" s="292">
        <f t="shared" si="7"/>
        <v>2500</v>
      </c>
    </row>
    <row r="244" spans="1:15" s="118" customFormat="1" x14ac:dyDescent="0.2">
      <c r="A244" s="125">
        <v>108</v>
      </c>
      <c r="B244" s="125"/>
      <c r="C244" s="10" t="s">
        <v>417</v>
      </c>
      <c r="D244" s="125" t="s">
        <v>13</v>
      </c>
      <c r="E244" s="173" t="s">
        <v>9</v>
      </c>
      <c r="F244" s="61"/>
      <c r="G244" s="61">
        <v>2500</v>
      </c>
      <c r="L244" s="362"/>
      <c r="M244" s="384">
        <f t="shared" si="6"/>
        <v>0</v>
      </c>
      <c r="N244" s="443">
        <v>2500</v>
      </c>
      <c r="O244" s="292">
        <f t="shared" si="7"/>
        <v>2500</v>
      </c>
    </row>
    <row r="245" spans="1:15" s="118" customFormat="1" x14ac:dyDescent="0.2">
      <c r="A245" s="71"/>
      <c r="B245" s="71"/>
      <c r="C245" s="112" t="s">
        <v>418</v>
      </c>
      <c r="D245" s="71"/>
      <c r="E245" s="107"/>
      <c r="F245" s="72"/>
      <c r="G245" s="72">
        <v>10000</v>
      </c>
      <c r="L245" s="362">
        <v>0</v>
      </c>
      <c r="M245" s="384">
        <f t="shared" si="6"/>
        <v>0</v>
      </c>
      <c r="N245" s="373">
        <f>SUM(N242:N244)</f>
        <v>10000</v>
      </c>
      <c r="O245" s="292">
        <f t="shared" si="7"/>
        <v>10000</v>
      </c>
    </row>
    <row r="246" spans="1:15" s="118" customFormat="1" x14ac:dyDescent="0.2">
      <c r="A246" s="125"/>
      <c r="B246" s="125"/>
      <c r="C246" s="116"/>
      <c r="D246" s="181"/>
      <c r="E246" s="83"/>
      <c r="F246" s="61"/>
      <c r="G246" s="61"/>
      <c r="L246" s="350"/>
      <c r="M246" s="384"/>
      <c r="N246" s="372"/>
      <c r="O246" s="292">
        <f t="shared" si="7"/>
        <v>0</v>
      </c>
    </row>
    <row r="247" spans="1:15" s="135" customFormat="1" x14ac:dyDescent="0.2">
      <c r="A247" s="180">
        <v>22</v>
      </c>
      <c r="B247" s="180">
        <v>2210710</v>
      </c>
      <c r="C247" s="171" t="s">
        <v>104</v>
      </c>
      <c r="D247" s="181"/>
      <c r="E247" s="83"/>
      <c r="F247" s="38">
        <v>15000</v>
      </c>
      <c r="G247" s="38">
        <v>10000</v>
      </c>
      <c r="L247" s="346"/>
      <c r="M247" s="384">
        <f t="shared" si="6"/>
        <v>0</v>
      </c>
      <c r="N247" s="449">
        <v>10000</v>
      </c>
      <c r="O247" s="292">
        <f t="shared" si="7"/>
        <v>10000</v>
      </c>
    </row>
    <row r="248" spans="1:15" x14ac:dyDescent="0.2">
      <c r="A248" s="125">
        <v>109</v>
      </c>
      <c r="B248" s="125"/>
      <c r="C248" s="10" t="s">
        <v>419</v>
      </c>
      <c r="D248" s="181" t="s">
        <v>13</v>
      </c>
      <c r="E248" s="83" t="s">
        <v>9</v>
      </c>
      <c r="F248" s="61"/>
      <c r="G248" s="61">
        <v>5000</v>
      </c>
      <c r="L248" s="361">
        <v>2386</v>
      </c>
      <c r="M248" s="384">
        <f t="shared" si="6"/>
        <v>47.72</v>
      </c>
      <c r="N248" s="443">
        <v>5000</v>
      </c>
      <c r="O248" s="292">
        <f t="shared" si="7"/>
        <v>2614</v>
      </c>
    </row>
    <row r="249" spans="1:15" x14ac:dyDescent="0.2">
      <c r="A249" s="125">
        <v>110</v>
      </c>
      <c r="B249" s="125"/>
      <c r="C249" s="10" t="s">
        <v>420</v>
      </c>
      <c r="D249" s="181" t="s">
        <v>13</v>
      </c>
      <c r="E249" s="83" t="s">
        <v>9</v>
      </c>
      <c r="F249" s="61"/>
      <c r="G249" s="61">
        <v>10000</v>
      </c>
      <c r="L249" s="361"/>
      <c r="M249" s="384">
        <f t="shared" si="6"/>
        <v>0</v>
      </c>
      <c r="N249" s="443">
        <v>10000</v>
      </c>
      <c r="O249" s="292">
        <f t="shared" si="7"/>
        <v>10000</v>
      </c>
    </row>
    <row r="250" spans="1:15" x14ac:dyDescent="0.2">
      <c r="A250" s="125">
        <v>111</v>
      </c>
      <c r="B250" s="125"/>
      <c r="C250" s="10" t="s">
        <v>422</v>
      </c>
      <c r="D250" s="181" t="s">
        <v>13</v>
      </c>
      <c r="E250" s="83" t="s">
        <v>9</v>
      </c>
      <c r="F250" s="61"/>
      <c r="G250" s="61">
        <v>25000</v>
      </c>
      <c r="L250" s="361"/>
      <c r="M250" s="384">
        <f t="shared" si="6"/>
        <v>0</v>
      </c>
      <c r="N250" s="443">
        <v>25000</v>
      </c>
      <c r="O250" s="292">
        <f t="shared" si="7"/>
        <v>25000</v>
      </c>
    </row>
    <row r="251" spans="1:15" s="135" customFormat="1" x14ac:dyDescent="0.2">
      <c r="A251" s="125">
        <v>112</v>
      </c>
      <c r="B251" s="125"/>
      <c r="C251" s="10" t="s">
        <v>423</v>
      </c>
      <c r="D251" s="181" t="s">
        <v>13</v>
      </c>
      <c r="E251" s="83" t="s">
        <v>9</v>
      </c>
      <c r="F251" s="61"/>
      <c r="G251" s="61">
        <v>20000</v>
      </c>
      <c r="L251" s="355"/>
      <c r="M251" s="384">
        <f t="shared" si="6"/>
        <v>0</v>
      </c>
      <c r="N251" s="443">
        <v>20000</v>
      </c>
      <c r="O251" s="292">
        <f t="shared" si="7"/>
        <v>20000</v>
      </c>
    </row>
    <row r="252" spans="1:15" x14ac:dyDescent="0.2">
      <c r="A252" s="125"/>
      <c r="B252" s="125"/>
      <c r="C252" s="112" t="s">
        <v>424</v>
      </c>
      <c r="D252" s="181" t="s">
        <v>13</v>
      </c>
      <c r="E252" s="83" t="s">
        <v>9</v>
      </c>
      <c r="F252" s="61"/>
      <c r="G252" s="72">
        <f>SUM(G247:G251)</f>
        <v>70000</v>
      </c>
      <c r="L252" s="361">
        <f>SUM(L248:L251)</f>
        <v>2386</v>
      </c>
      <c r="M252" s="384">
        <f t="shared" si="6"/>
        <v>3.4085714285714288</v>
      </c>
      <c r="N252" s="373">
        <f>SUM(N247:N251)</f>
        <v>70000</v>
      </c>
      <c r="O252" s="292">
        <f t="shared" si="7"/>
        <v>67614</v>
      </c>
    </row>
    <row r="253" spans="1:15" s="118" customFormat="1" x14ac:dyDescent="0.2">
      <c r="A253" s="125"/>
      <c r="B253" s="125"/>
      <c r="C253" s="10"/>
      <c r="D253" s="181" t="s">
        <v>13</v>
      </c>
      <c r="E253" s="83" t="s">
        <v>9</v>
      </c>
      <c r="F253" s="61"/>
      <c r="G253" s="61"/>
      <c r="L253" s="350"/>
      <c r="M253" s="384"/>
      <c r="N253" s="372"/>
      <c r="O253" s="292">
        <f t="shared" si="7"/>
        <v>0</v>
      </c>
    </row>
    <row r="254" spans="1:15" x14ac:dyDescent="0.2">
      <c r="A254" s="125"/>
      <c r="B254" s="125"/>
      <c r="C254" s="10"/>
      <c r="D254" s="181"/>
      <c r="E254" s="83"/>
      <c r="F254" s="61"/>
      <c r="G254" s="61"/>
      <c r="L254" s="345"/>
      <c r="M254" s="384"/>
      <c r="N254" s="369"/>
      <c r="O254" s="292">
        <f t="shared" si="7"/>
        <v>0</v>
      </c>
    </row>
    <row r="255" spans="1:15" x14ac:dyDescent="0.2">
      <c r="A255" s="180">
        <v>2</v>
      </c>
      <c r="B255" s="180">
        <v>2210710</v>
      </c>
      <c r="C255" s="116" t="s">
        <v>153</v>
      </c>
      <c r="D255" s="181"/>
      <c r="E255" s="83"/>
      <c r="F255" s="117"/>
      <c r="G255" s="117"/>
      <c r="L255" s="345"/>
      <c r="M255" s="384"/>
      <c r="N255" s="369"/>
      <c r="O255" s="292">
        <f t="shared" si="7"/>
        <v>0</v>
      </c>
    </row>
    <row r="256" spans="1:15" ht="25.5" x14ac:dyDescent="0.2">
      <c r="A256" s="125">
        <v>113</v>
      </c>
      <c r="B256" s="125"/>
      <c r="C256" s="116" t="s">
        <v>425</v>
      </c>
      <c r="D256" s="181" t="s">
        <v>13</v>
      </c>
      <c r="E256" s="83" t="s">
        <v>9</v>
      </c>
      <c r="F256" s="61"/>
      <c r="G256" s="61">
        <v>3000</v>
      </c>
      <c r="L256" s="361">
        <v>2000</v>
      </c>
      <c r="M256" s="384">
        <f t="shared" ref="M256:M314" si="8">L256/G256*100</f>
        <v>66.666666666666657</v>
      </c>
      <c r="N256" s="443">
        <v>3000</v>
      </c>
      <c r="O256" s="292">
        <f t="shared" si="7"/>
        <v>1000</v>
      </c>
    </row>
    <row r="257" spans="1:15" s="135" customFormat="1" ht="25.5" x14ac:dyDescent="0.2">
      <c r="A257" s="125">
        <v>114</v>
      </c>
      <c r="B257" s="125"/>
      <c r="C257" s="116" t="s">
        <v>426</v>
      </c>
      <c r="D257" s="181" t="s">
        <v>13</v>
      </c>
      <c r="E257" s="83" t="s">
        <v>9</v>
      </c>
      <c r="F257" s="61"/>
      <c r="G257" s="61">
        <v>5000</v>
      </c>
      <c r="L257" s="353">
        <v>2000</v>
      </c>
      <c r="M257" s="384">
        <f t="shared" si="8"/>
        <v>40</v>
      </c>
      <c r="N257" s="443">
        <v>5000</v>
      </c>
      <c r="O257" s="292">
        <f t="shared" si="7"/>
        <v>3000</v>
      </c>
    </row>
    <row r="258" spans="1:15" x14ac:dyDescent="0.2">
      <c r="A258" s="125">
        <v>115</v>
      </c>
      <c r="B258" s="125"/>
      <c r="C258" s="116" t="s">
        <v>427</v>
      </c>
      <c r="D258" s="181" t="s">
        <v>13</v>
      </c>
      <c r="E258" s="83" t="s">
        <v>9</v>
      </c>
      <c r="F258" s="61"/>
      <c r="G258" s="61">
        <v>5000</v>
      </c>
      <c r="L258" s="361"/>
      <c r="M258" s="384">
        <f t="shared" si="8"/>
        <v>0</v>
      </c>
      <c r="N258" s="443">
        <v>5000</v>
      </c>
      <c r="O258" s="292">
        <f t="shared" ref="O258:O321" si="9">N258-L258</f>
        <v>5000</v>
      </c>
    </row>
    <row r="259" spans="1:15" s="118" customFormat="1" x14ac:dyDescent="0.2">
      <c r="A259" s="125"/>
      <c r="B259" s="125"/>
      <c r="C259" s="112" t="s">
        <v>428</v>
      </c>
      <c r="D259" s="181"/>
      <c r="E259" s="83"/>
      <c r="F259" s="61"/>
      <c r="G259" s="72">
        <v>13000</v>
      </c>
      <c r="L259" s="362">
        <f>SUM(L256:L258)</f>
        <v>4000</v>
      </c>
      <c r="M259" s="384">
        <f t="shared" si="8"/>
        <v>30.76923076923077</v>
      </c>
      <c r="N259" s="373">
        <f>SUM(N256:N258)</f>
        <v>13000</v>
      </c>
      <c r="O259" s="292">
        <f t="shared" si="9"/>
        <v>9000</v>
      </c>
    </row>
    <row r="260" spans="1:15" x14ac:dyDescent="0.2">
      <c r="A260" s="125"/>
      <c r="B260" s="125"/>
      <c r="C260" s="112"/>
      <c r="D260" s="181"/>
      <c r="E260" s="83"/>
      <c r="F260" s="61"/>
      <c r="G260" s="72"/>
      <c r="L260" s="345"/>
      <c r="M260" s="384"/>
      <c r="N260" s="369"/>
      <c r="O260" s="292">
        <f t="shared" si="9"/>
        <v>0</v>
      </c>
    </row>
    <row r="261" spans="1:15" x14ac:dyDescent="0.2">
      <c r="A261" s="180">
        <v>24</v>
      </c>
      <c r="B261" s="180">
        <v>2210710</v>
      </c>
      <c r="C261" s="116" t="s">
        <v>113</v>
      </c>
      <c r="D261" s="181"/>
      <c r="E261" s="83"/>
      <c r="F261" s="117"/>
      <c r="G261" s="117"/>
      <c r="L261" s="345"/>
      <c r="M261" s="384"/>
      <c r="N261" s="336"/>
      <c r="O261" s="292">
        <f t="shared" si="9"/>
        <v>0</v>
      </c>
    </row>
    <row r="262" spans="1:15" x14ac:dyDescent="0.2">
      <c r="A262" s="125">
        <v>116</v>
      </c>
      <c r="B262" s="125"/>
      <c r="C262" s="10" t="s">
        <v>429</v>
      </c>
      <c r="D262" s="181" t="s">
        <v>13</v>
      </c>
      <c r="E262" s="83" t="s">
        <v>9</v>
      </c>
      <c r="F262" s="61"/>
      <c r="G262" s="61">
        <v>10000</v>
      </c>
      <c r="L262" s="361">
        <v>1910</v>
      </c>
      <c r="M262" s="384">
        <f t="shared" si="8"/>
        <v>19.100000000000001</v>
      </c>
      <c r="N262" s="336">
        <v>6000</v>
      </c>
      <c r="O262" s="292">
        <f t="shared" si="9"/>
        <v>4090</v>
      </c>
    </row>
    <row r="263" spans="1:15" x14ac:dyDescent="0.2">
      <c r="A263" s="125">
        <v>117</v>
      </c>
      <c r="B263" s="125"/>
      <c r="C263" s="10" t="s">
        <v>430</v>
      </c>
      <c r="D263" s="181" t="s">
        <v>13</v>
      </c>
      <c r="E263" s="83" t="s">
        <v>9</v>
      </c>
      <c r="F263" s="61"/>
      <c r="G263" s="61">
        <v>5000</v>
      </c>
      <c r="L263" s="345"/>
      <c r="M263" s="384">
        <f t="shared" si="8"/>
        <v>0</v>
      </c>
      <c r="N263" s="336">
        <v>2500</v>
      </c>
      <c r="O263" s="292">
        <f t="shared" si="9"/>
        <v>2500</v>
      </c>
    </row>
    <row r="264" spans="1:15" x14ac:dyDescent="0.2">
      <c r="A264" s="125"/>
      <c r="B264" s="125"/>
      <c r="C264" s="112" t="s">
        <v>272</v>
      </c>
      <c r="D264" s="181"/>
      <c r="E264" s="83"/>
      <c r="F264" s="72"/>
      <c r="G264" s="72">
        <f>SUM(G262:G263)</f>
        <v>15000</v>
      </c>
      <c r="L264" s="362">
        <f>SUM(L262:L263)</f>
        <v>1910</v>
      </c>
      <c r="M264" s="384">
        <f t="shared" si="8"/>
        <v>12.733333333333333</v>
      </c>
      <c r="N264" s="337">
        <f>SUM(N262:N263)</f>
        <v>8500</v>
      </c>
      <c r="O264" s="292">
        <f t="shared" si="9"/>
        <v>6590</v>
      </c>
    </row>
    <row r="265" spans="1:15" x14ac:dyDescent="0.2">
      <c r="A265" s="125"/>
      <c r="B265" s="125"/>
      <c r="C265" s="112"/>
      <c r="D265" s="181"/>
      <c r="E265" s="83"/>
      <c r="F265" s="72"/>
      <c r="G265" s="72"/>
      <c r="L265" s="345"/>
      <c r="M265" s="384"/>
      <c r="N265" s="369"/>
      <c r="O265" s="292">
        <f t="shared" si="9"/>
        <v>0</v>
      </c>
    </row>
    <row r="266" spans="1:15" s="118" customFormat="1" x14ac:dyDescent="0.2">
      <c r="A266" s="125">
        <v>25</v>
      </c>
      <c r="B266" s="125">
        <v>2210710</v>
      </c>
      <c r="C266" s="116" t="s">
        <v>52</v>
      </c>
      <c r="D266" s="181"/>
      <c r="E266" s="83"/>
      <c r="F266" s="61">
        <v>15000</v>
      </c>
      <c r="G266" s="61"/>
      <c r="L266" s="350"/>
      <c r="M266" s="384"/>
      <c r="N266" s="372"/>
      <c r="O266" s="292">
        <f t="shared" si="9"/>
        <v>0</v>
      </c>
    </row>
    <row r="267" spans="1:15" ht="24.75" customHeight="1" x14ac:dyDescent="0.2">
      <c r="A267" s="125">
        <v>118</v>
      </c>
      <c r="B267" s="125"/>
      <c r="C267" s="10" t="s">
        <v>484</v>
      </c>
      <c r="D267" s="181" t="s">
        <v>13</v>
      </c>
      <c r="E267" s="83" t="s">
        <v>9</v>
      </c>
      <c r="F267" s="61"/>
      <c r="G267" s="61">
        <v>5000</v>
      </c>
      <c r="L267" s="361"/>
      <c r="M267" s="384">
        <f t="shared" si="8"/>
        <v>0</v>
      </c>
      <c r="N267" s="336">
        <v>2500</v>
      </c>
      <c r="O267" s="292">
        <f t="shared" si="9"/>
        <v>2500</v>
      </c>
    </row>
    <row r="268" spans="1:15" x14ac:dyDescent="0.2">
      <c r="A268" s="125">
        <v>119</v>
      </c>
      <c r="B268" s="125"/>
      <c r="C268" s="10" t="s">
        <v>485</v>
      </c>
      <c r="D268" s="181" t="s">
        <v>13</v>
      </c>
      <c r="E268" s="83" t="s">
        <v>9</v>
      </c>
      <c r="F268" s="61"/>
      <c r="G268" s="61">
        <v>10000</v>
      </c>
      <c r="L268" s="361"/>
      <c r="M268" s="384">
        <f t="shared" si="8"/>
        <v>0</v>
      </c>
      <c r="N268" s="336">
        <v>5000</v>
      </c>
      <c r="O268" s="292">
        <f t="shared" si="9"/>
        <v>5000</v>
      </c>
    </row>
    <row r="269" spans="1:15" x14ac:dyDescent="0.2">
      <c r="A269" s="125"/>
      <c r="B269" s="125"/>
      <c r="C269" s="112" t="s">
        <v>272</v>
      </c>
      <c r="D269" s="181"/>
      <c r="E269" s="83"/>
      <c r="F269" s="72"/>
      <c r="G269" s="72">
        <v>15000</v>
      </c>
      <c r="L269" s="361">
        <v>0</v>
      </c>
      <c r="M269" s="384">
        <f t="shared" si="8"/>
        <v>0</v>
      </c>
      <c r="N269" s="337">
        <f>SUM(N267:N268)</f>
        <v>7500</v>
      </c>
      <c r="O269" s="292">
        <f t="shared" si="9"/>
        <v>7500</v>
      </c>
    </row>
    <row r="270" spans="1:15" x14ac:dyDescent="0.2">
      <c r="A270" s="125"/>
      <c r="B270" s="125"/>
      <c r="C270" s="10"/>
      <c r="D270" s="181"/>
      <c r="E270" s="83"/>
      <c r="F270" s="61"/>
      <c r="G270" s="61"/>
      <c r="L270" s="361"/>
      <c r="M270" s="384"/>
      <c r="N270" s="369"/>
      <c r="O270" s="292">
        <f t="shared" si="9"/>
        <v>0</v>
      </c>
    </row>
    <row r="271" spans="1:15" x14ac:dyDescent="0.2">
      <c r="A271" s="180">
        <v>26</v>
      </c>
      <c r="B271" s="180">
        <v>2210710</v>
      </c>
      <c r="C271" s="116" t="s">
        <v>82</v>
      </c>
      <c r="D271" s="181"/>
      <c r="E271" s="83"/>
      <c r="F271" s="117">
        <v>10000</v>
      </c>
      <c r="G271" s="117"/>
      <c r="L271" s="361"/>
      <c r="M271" s="384"/>
      <c r="N271" s="369"/>
      <c r="O271" s="292">
        <f t="shared" si="9"/>
        <v>0</v>
      </c>
    </row>
    <row r="272" spans="1:15" s="118" customFormat="1" x14ac:dyDescent="0.2">
      <c r="A272" s="125">
        <v>120</v>
      </c>
      <c r="B272" s="125"/>
      <c r="C272" s="10" t="s">
        <v>432</v>
      </c>
      <c r="D272" s="181" t="s">
        <v>13</v>
      </c>
      <c r="E272" s="83" t="s">
        <v>9</v>
      </c>
      <c r="F272" s="61"/>
      <c r="G272" s="61">
        <v>4000</v>
      </c>
      <c r="L272" s="362"/>
      <c r="M272" s="384">
        <f t="shared" si="8"/>
        <v>0</v>
      </c>
      <c r="N272" s="443">
        <v>2000</v>
      </c>
      <c r="O272" s="292">
        <f t="shared" si="9"/>
        <v>2000</v>
      </c>
    </row>
    <row r="273" spans="1:15" x14ac:dyDescent="0.2">
      <c r="A273" s="125">
        <v>121</v>
      </c>
      <c r="B273" s="125"/>
      <c r="C273" s="10" t="s">
        <v>433</v>
      </c>
      <c r="D273" s="181" t="s">
        <v>13</v>
      </c>
      <c r="E273" s="83" t="s">
        <v>9</v>
      </c>
      <c r="F273" s="61"/>
      <c r="G273" s="61">
        <v>3000</v>
      </c>
      <c r="L273" s="361"/>
      <c r="M273" s="384">
        <f t="shared" si="8"/>
        <v>0</v>
      </c>
      <c r="N273" s="443">
        <v>3000</v>
      </c>
      <c r="O273" s="292">
        <f t="shared" si="9"/>
        <v>3000</v>
      </c>
    </row>
    <row r="274" spans="1:15" x14ac:dyDescent="0.2">
      <c r="A274" s="125">
        <v>122</v>
      </c>
      <c r="B274" s="125"/>
      <c r="C274" s="10" t="s">
        <v>434</v>
      </c>
      <c r="D274" s="181" t="s">
        <v>13</v>
      </c>
      <c r="E274" s="83" t="s">
        <v>9</v>
      </c>
      <c r="F274" s="61"/>
      <c r="G274" s="61">
        <v>3000</v>
      </c>
      <c r="L274" s="361"/>
      <c r="M274" s="384">
        <f t="shared" si="8"/>
        <v>0</v>
      </c>
      <c r="N274" s="443">
        <v>3000</v>
      </c>
      <c r="O274" s="292">
        <f t="shared" si="9"/>
        <v>3000</v>
      </c>
    </row>
    <row r="275" spans="1:15" x14ac:dyDescent="0.2">
      <c r="A275" s="125"/>
      <c r="B275" s="125"/>
      <c r="C275" s="112" t="s">
        <v>435</v>
      </c>
      <c r="D275" s="181"/>
      <c r="E275" s="83"/>
      <c r="F275" s="72"/>
      <c r="G275" s="72">
        <f>SUM(G272:G274)</f>
        <v>10000</v>
      </c>
      <c r="L275" s="361">
        <v>0</v>
      </c>
      <c r="M275" s="384">
        <f t="shared" si="8"/>
        <v>0</v>
      </c>
      <c r="N275" s="373">
        <f>SUM(N272:N274)</f>
        <v>8000</v>
      </c>
      <c r="O275" s="292">
        <f t="shared" si="9"/>
        <v>8000</v>
      </c>
    </row>
    <row r="276" spans="1:15" x14ac:dyDescent="0.2">
      <c r="A276" s="125"/>
      <c r="B276" s="125"/>
      <c r="C276" s="112"/>
      <c r="D276" s="181"/>
      <c r="E276" s="83"/>
      <c r="F276" s="72"/>
      <c r="G276" s="72"/>
      <c r="L276" s="361"/>
      <c r="M276" s="384"/>
      <c r="N276" s="369"/>
      <c r="O276" s="292">
        <f t="shared" si="9"/>
        <v>0</v>
      </c>
    </row>
    <row r="277" spans="1:15" x14ac:dyDescent="0.2">
      <c r="A277" s="180">
        <v>27</v>
      </c>
      <c r="B277" s="180">
        <v>2210710</v>
      </c>
      <c r="C277" s="116" t="s">
        <v>98</v>
      </c>
      <c r="D277" s="181"/>
      <c r="E277" s="83"/>
      <c r="F277" s="117">
        <v>40000</v>
      </c>
      <c r="G277" s="117"/>
      <c r="L277" s="361"/>
      <c r="M277" s="384"/>
      <c r="N277" s="369"/>
      <c r="O277" s="292">
        <f t="shared" si="9"/>
        <v>0</v>
      </c>
    </row>
    <row r="278" spans="1:15" x14ac:dyDescent="0.2">
      <c r="A278" s="125">
        <v>123</v>
      </c>
      <c r="B278" s="125"/>
      <c r="C278" s="10" t="s">
        <v>431</v>
      </c>
      <c r="D278" s="181" t="s">
        <v>13</v>
      </c>
      <c r="E278" s="83" t="s">
        <v>9</v>
      </c>
      <c r="F278" s="61"/>
      <c r="G278" s="61">
        <v>10000</v>
      </c>
      <c r="L278" s="361"/>
      <c r="M278" s="384"/>
      <c r="N278" s="336">
        <v>10000</v>
      </c>
      <c r="O278" s="292">
        <f t="shared" si="9"/>
        <v>10000</v>
      </c>
    </row>
    <row r="279" spans="1:15" x14ac:dyDescent="0.2">
      <c r="A279" s="180"/>
      <c r="B279" s="180"/>
      <c r="C279" s="116" t="s">
        <v>435</v>
      </c>
      <c r="D279" s="181"/>
      <c r="E279" s="83"/>
      <c r="F279" s="117"/>
      <c r="G279" s="117">
        <v>10000</v>
      </c>
      <c r="L279" s="361">
        <v>0</v>
      </c>
      <c r="M279" s="384"/>
      <c r="N279" s="337">
        <f>SUM(N278)</f>
        <v>10000</v>
      </c>
      <c r="O279" s="292">
        <f t="shared" si="9"/>
        <v>10000</v>
      </c>
    </row>
    <row r="280" spans="1:15" x14ac:dyDescent="0.2">
      <c r="A280" s="125"/>
      <c r="B280" s="125"/>
      <c r="C280" s="10"/>
      <c r="D280" s="181"/>
      <c r="E280" s="83"/>
      <c r="F280" s="61"/>
      <c r="G280" s="61"/>
      <c r="L280" s="361"/>
      <c r="M280" s="384"/>
      <c r="N280" s="369"/>
      <c r="O280" s="292">
        <f t="shared" si="9"/>
        <v>0</v>
      </c>
    </row>
    <row r="281" spans="1:15" x14ac:dyDescent="0.2">
      <c r="A281" s="180">
        <v>28</v>
      </c>
      <c r="B281" s="180">
        <v>2210710</v>
      </c>
      <c r="C281" s="116" t="s">
        <v>90</v>
      </c>
      <c r="D281" s="181"/>
      <c r="E281" s="83"/>
      <c r="F281" s="117">
        <v>36129.5</v>
      </c>
      <c r="G281" s="117"/>
      <c r="L281" s="361"/>
      <c r="M281" s="384"/>
      <c r="N281" s="369"/>
      <c r="O281" s="292">
        <f t="shared" si="9"/>
        <v>0</v>
      </c>
    </row>
    <row r="282" spans="1:15" x14ac:dyDescent="0.2">
      <c r="A282" s="125">
        <v>124</v>
      </c>
      <c r="B282" s="125"/>
      <c r="C282" s="10" t="s">
        <v>451</v>
      </c>
      <c r="D282" s="181" t="s">
        <v>13</v>
      </c>
      <c r="E282" s="83" t="s">
        <v>9</v>
      </c>
      <c r="F282" s="61"/>
      <c r="G282" s="61">
        <v>10000</v>
      </c>
      <c r="L282" s="361"/>
      <c r="M282" s="384">
        <f t="shared" si="8"/>
        <v>0</v>
      </c>
      <c r="N282" s="443">
        <v>5000</v>
      </c>
      <c r="O282" s="292">
        <f t="shared" si="9"/>
        <v>5000</v>
      </c>
    </row>
    <row r="283" spans="1:15" s="118" customFormat="1" ht="25.5" x14ac:dyDescent="0.2">
      <c r="A283" s="125">
        <v>125</v>
      </c>
      <c r="B283" s="125"/>
      <c r="C283" s="10" t="s">
        <v>436</v>
      </c>
      <c r="D283" s="181" t="s">
        <v>13</v>
      </c>
      <c r="E283" s="83" t="s">
        <v>9</v>
      </c>
      <c r="F283" s="61"/>
      <c r="G283" s="61">
        <v>2500</v>
      </c>
      <c r="L283" s="362"/>
      <c r="M283" s="384">
        <f t="shared" si="8"/>
        <v>0</v>
      </c>
      <c r="N283" s="443">
        <v>2500</v>
      </c>
      <c r="O283" s="292">
        <f t="shared" si="9"/>
        <v>2500</v>
      </c>
    </row>
    <row r="284" spans="1:15" x14ac:dyDescent="0.2">
      <c r="A284" s="125">
        <v>126</v>
      </c>
      <c r="B284" s="125"/>
      <c r="C284" s="10" t="s">
        <v>437</v>
      </c>
      <c r="D284" s="181" t="s">
        <v>13</v>
      </c>
      <c r="E284" s="83" t="s">
        <v>9</v>
      </c>
      <c r="F284" s="61"/>
      <c r="G284" s="61">
        <v>2500</v>
      </c>
      <c r="L284" s="361"/>
      <c r="M284" s="384">
        <f t="shared" si="8"/>
        <v>0</v>
      </c>
      <c r="N284" s="443">
        <v>2500</v>
      </c>
      <c r="O284" s="292">
        <f t="shared" si="9"/>
        <v>2500</v>
      </c>
    </row>
    <row r="285" spans="1:15" ht="25.5" x14ac:dyDescent="0.2">
      <c r="A285" s="125">
        <v>127</v>
      </c>
      <c r="B285" s="125"/>
      <c r="C285" s="10" t="s">
        <v>438</v>
      </c>
      <c r="D285" s="181" t="s">
        <v>13</v>
      </c>
      <c r="E285" s="83" t="s">
        <v>9</v>
      </c>
      <c r="F285" s="61"/>
      <c r="G285" s="61">
        <v>5000</v>
      </c>
      <c r="L285" s="361"/>
      <c r="M285" s="384">
        <f t="shared" si="8"/>
        <v>0</v>
      </c>
      <c r="N285" s="443">
        <v>2000</v>
      </c>
      <c r="O285" s="292">
        <f t="shared" si="9"/>
        <v>2000</v>
      </c>
    </row>
    <row r="286" spans="1:15" ht="25.5" x14ac:dyDescent="0.2">
      <c r="A286" s="125">
        <v>128</v>
      </c>
      <c r="B286" s="125"/>
      <c r="C286" s="10" t="s">
        <v>439</v>
      </c>
      <c r="D286" s="181" t="s">
        <v>13</v>
      </c>
      <c r="E286" s="83" t="s">
        <v>9</v>
      </c>
      <c r="F286" s="61"/>
      <c r="G286" s="61">
        <v>2500</v>
      </c>
      <c r="L286" s="361"/>
      <c r="M286" s="384">
        <f t="shared" si="8"/>
        <v>0</v>
      </c>
      <c r="N286" s="443">
        <v>2500</v>
      </c>
      <c r="O286" s="292">
        <f t="shared" si="9"/>
        <v>2500</v>
      </c>
    </row>
    <row r="287" spans="1:15" x14ac:dyDescent="0.2">
      <c r="A287" s="125"/>
      <c r="B287" s="125"/>
      <c r="C287" s="112" t="s">
        <v>272</v>
      </c>
      <c r="D287" s="181"/>
      <c r="E287" s="83"/>
      <c r="F287" s="72"/>
      <c r="G287" s="72">
        <f>SUM(G282:G286)</f>
        <v>22500</v>
      </c>
      <c r="L287" s="361">
        <v>0</v>
      </c>
      <c r="M287" s="384">
        <f t="shared" si="8"/>
        <v>0</v>
      </c>
      <c r="N287" s="373">
        <f>SUM(N282:N286)</f>
        <v>14500</v>
      </c>
      <c r="O287" s="292">
        <f t="shared" si="9"/>
        <v>14500</v>
      </c>
    </row>
    <row r="288" spans="1:15" x14ac:dyDescent="0.2">
      <c r="A288" s="125"/>
      <c r="B288" s="125"/>
      <c r="C288" s="10"/>
      <c r="D288" s="181"/>
      <c r="E288" s="83"/>
      <c r="F288" s="61"/>
      <c r="G288" s="61"/>
      <c r="L288" s="361"/>
      <c r="M288" s="384"/>
      <c r="N288" s="369"/>
      <c r="O288" s="292">
        <f t="shared" si="9"/>
        <v>0</v>
      </c>
    </row>
    <row r="289" spans="1:15" s="118" customFormat="1" x14ac:dyDescent="0.2">
      <c r="A289" s="180">
        <v>29</v>
      </c>
      <c r="B289" s="180">
        <v>2210710</v>
      </c>
      <c r="C289" s="112" t="s">
        <v>108</v>
      </c>
      <c r="D289" s="181"/>
      <c r="E289" s="83"/>
      <c r="F289" s="117">
        <v>30000</v>
      </c>
      <c r="G289" s="117"/>
      <c r="L289" s="362"/>
      <c r="M289" s="384"/>
      <c r="N289" s="372"/>
      <c r="O289" s="292">
        <f t="shared" si="9"/>
        <v>0</v>
      </c>
    </row>
    <row r="290" spans="1:15" x14ac:dyDescent="0.2">
      <c r="A290" s="125">
        <v>129</v>
      </c>
      <c r="B290" s="125"/>
      <c r="C290" s="10" t="s">
        <v>440</v>
      </c>
      <c r="D290" s="181" t="s">
        <v>13</v>
      </c>
      <c r="E290" s="83" t="s">
        <v>9</v>
      </c>
      <c r="F290" s="61"/>
      <c r="G290" s="61">
        <v>5000</v>
      </c>
      <c r="L290" s="361"/>
      <c r="M290" s="384">
        <f t="shared" si="8"/>
        <v>0</v>
      </c>
      <c r="N290" s="443">
        <v>2000</v>
      </c>
      <c r="O290" s="292">
        <f t="shared" si="9"/>
        <v>2000</v>
      </c>
    </row>
    <row r="291" spans="1:15" s="118" customFormat="1" ht="25.5" x14ac:dyDescent="0.2">
      <c r="A291" s="125">
        <v>130</v>
      </c>
      <c r="B291" s="125"/>
      <c r="C291" s="10" t="s">
        <v>441</v>
      </c>
      <c r="D291" s="181" t="s">
        <v>13</v>
      </c>
      <c r="E291" s="83" t="s">
        <v>9</v>
      </c>
      <c r="F291" s="61"/>
      <c r="G291" s="61">
        <v>3000</v>
      </c>
      <c r="L291" s="362"/>
      <c r="M291" s="384">
        <f t="shared" si="8"/>
        <v>0</v>
      </c>
      <c r="N291" s="443">
        <v>3000</v>
      </c>
      <c r="O291" s="292">
        <f t="shared" si="9"/>
        <v>3000</v>
      </c>
    </row>
    <row r="292" spans="1:15" x14ac:dyDescent="0.2">
      <c r="A292" s="125">
        <v>131</v>
      </c>
      <c r="B292" s="125"/>
      <c r="C292" s="10" t="s">
        <v>442</v>
      </c>
      <c r="D292" s="181" t="s">
        <v>13</v>
      </c>
      <c r="E292" s="83" t="s">
        <v>9</v>
      </c>
      <c r="F292" s="61"/>
      <c r="G292" s="61">
        <v>5000</v>
      </c>
      <c r="L292" s="361"/>
      <c r="M292" s="384">
        <f t="shared" si="8"/>
        <v>0</v>
      </c>
      <c r="N292" s="443">
        <v>2000</v>
      </c>
      <c r="O292" s="292">
        <f t="shared" si="9"/>
        <v>2000</v>
      </c>
    </row>
    <row r="293" spans="1:15" s="118" customFormat="1" x14ac:dyDescent="0.2">
      <c r="A293" s="125">
        <v>132</v>
      </c>
      <c r="B293" s="125"/>
      <c r="C293" s="10" t="s">
        <v>443</v>
      </c>
      <c r="D293" s="181" t="s">
        <v>13</v>
      </c>
      <c r="E293" s="83" t="s">
        <v>9</v>
      </c>
      <c r="F293" s="61"/>
      <c r="G293" s="61">
        <v>7000</v>
      </c>
      <c r="L293" s="362"/>
      <c r="M293" s="384">
        <f t="shared" si="8"/>
        <v>0</v>
      </c>
      <c r="N293" s="443">
        <v>5000</v>
      </c>
      <c r="O293" s="292">
        <f t="shared" si="9"/>
        <v>5000</v>
      </c>
    </row>
    <row r="294" spans="1:15" x14ac:dyDescent="0.2">
      <c r="A294" s="125"/>
      <c r="B294" s="125"/>
      <c r="C294" s="112" t="s">
        <v>272</v>
      </c>
      <c r="D294" s="181"/>
      <c r="E294" s="83"/>
      <c r="F294" s="72"/>
      <c r="G294" s="72">
        <f>SUM(G290:G293)</f>
        <v>20000</v>
      </c>
      <c r="L294" s="361">
        <v>0</v>
      </c>
      <c r="M294" s="384">
        <f t="shared" si="8"/>
        <v>0</v>
      </c>
      <c r="N294" s="373">
        <f>SUM(N290:N293)</f>
        <v>12000</v>
      </c>
      <c r="O294" s="292">
        <f t="shared" si="9"/>
        <v>12000</v>
      </c>
    </row>
    <row r="295" spans="1:15" x14ac:dyDescent="0.2">
      <c r="A295" s="125"/>
      <c r="B295" s="125"/>
      <c r="C295" s="112"/>
      <c r="D295" s="181"/>
      <c r="E295" s="83"/>
      <c r="F295" s="72"/>
      <c r="G295" s="72"/>
      <c r="L295" s="361"/>
      <c r="M295" s="384"/>
      <c r="N295" s="369"/>
      <c r="O295" s="292">
        <f t="shared" si="9"/>
        <v>0</v>
      </c>
    </row>
    <row r="296" spans="1:15" x14ac:dyDescent="0.2">
      <c r="A296" s="180">
        <v>31</v>
      </c>
      <c r="B296" s="180">
        <v>2210710</v>
      </c>
      <c r="C296" s="116" t="s">
        <v>154</v>
      </c>
      <c r="D296" s="181" t="s">
        <v>13</v>
      </c>
      <c r="E296" s="83" t="s">
        <v>9</v>
      </c>
      <c r="F296" s="117">
        <v>15000</v>
      </c>
      <c r="G296" s="117">
        <v>10000</v>
      </c>
      <c r="L296" s="361">
        <v>0</v>
      </c>
      <c r="M296" s="384"/>
      <c r="N296" s="369"/>
      <c r="O296" s="292">
        <f t="shared" si="9"/>
        <v>0</v>
      </c>
    </row>
    <row r="297" spans="1:15" x14ac:dyDescent="0.2">
      <c r="A297" s="125"/>
      <c r="B297" s="125"/>
      <c r="C297" s="10"/>
      <c r="D297" s="181"/>
      <c r="E297" s="83"/>
      <c r="F297" s="61"/>
      <c r="G297" s="61"/>
      <c r="L297" s="361"/>
      <c r="M297" s="384"/>
      <c r="N297" s="369"/>
      <c r="O297" s="292">
        <f t="shared" si="9"/>
        <v>0</v>
      </c>
    </row>
    <row r="298" spans="1:15" x14ac:dyDescent="0.2">
      <c r="A298" s="180">
        <v>32</v>
      </c>
      <c r="B298" s="180">
        <v>2210710</v>
      </c>
      <c r="C298" s="116" t="s">
        <v>155</v>
      </c>
      <c r="D298" s="181"/>
      <c r="E298" s="83"/>
      <c r="F298" s="117">
        <v>15000</v>
      </c>
      <c r="G298" s="117"/>
      <c r="L298" s="361"/>
      <c r="M298" s="384"/>
      <c r="N298" s="369"/>
      <c r="O298" s="292">
        <f t="shared" si="9"/>
        <v>0</v>
      </c>
    </row>
    <row r="299" spans="1:15" x14ac:dyDescent="0.2">
      <c r="A299" s="125">
        <v>133</v>
      </c>
      <c r="B299" s="125"/>
      <c r="C299" s="10" t="s">
        <v>444</v>
      </c>
      <c r="D299" s="181" t="s">
        <v>13</v>
      </c>
      <c r="E299" s="83" t="s">
        <v>9</v>
      </c>
      <c r="F299" s="61"/>
      <c r="G299" s="61">
        <v>20000</v>
      </c>
      <c r="L299" s="361"/>
      <c r="M299" s="384"/>
      <c r="N299" s="336">
        <v>10000</v>
      </c>
      <c r="O299" s="292">
        <f t="shared" si="9"/>
        <v>10000</v>
      </c>
    </row>
    <row r="300" spans="1:15" x14ac:dyDescent="0.2">
      <c r="A300" s="125"/>
      <c r="B300" s="125"/>
      <c r="C300" s="112" t="s">
        <v>272</v>
      </c>
      <c r="D300" s="181"/>
      <c r="E300" s="83"/>
      <c r="F300" s="72"/>
      <c r="G300" s="72">
        <v>20000</v>
      </c>
      <c r="L300" s="361">
        <v>0</v>
      </c>
      <c r="M300" s="384"/>
      <c r="N300" s="337">
        <f>SUM(N299)</f>
        <v>10000</v>
      </c>
      <c r="O300" s="292">
        <f t="shared" si="9"/>
        <v>10000</v>
      </c>
    </row>
    <row r="301" spans="1:15" x14ac:dyDescent="0.2">
      <c r="A301" s="125"/>
      <c r="B301" s="125"/>
      <c r="C301" s="10"/>
      <c r="D301" s="181"/>
      <c r="E301" s="83"/>
      <c r="F301" s="61"/>
      <c r="G301" s="61"/>
      <c r="L301" s="361"/>
      <c r="M301" s="384"/>
      <c r="N301" s="369"/>
      <c r="O301" s="292">
        <f t="shared" si="9"/>
        <v>0</v>
      </c>
    </row>
    <row r="302" spans="1:15" x14ac:dyDescent="0.2">
      <c r="A302" s="121"/>
      <c r="B302" s="121">
        <v>2210710</v>
      </c>
      <c r="C302" s="122" t="s">
        <v>73</v>
      </c>
      <c r="D302" s="130" t="s">
        <v>13</v>
      </c>
      <c r="E302" s="130" t="s">
        <v>9</v>
      </c>
      <c r="F302" s="128"/>
      <c r="G302" s="128"/>
      <c r="L302" s="361"/>
      <c r="M302" s="384"/>
      <c r="N302" s="369"/>
      <c r="O302" s="292">
        <f t="shared" si="9"/>
        <v>0</v>
      </c>
    </row>
    <row r="303" spans="1:15" ht="25.5" x14ac:dyDescent="0.2">
      <c r="A303" s="203">
        <v>134</v>
      </c>
      <c r="B303" s="203"/>
      <c r="C303" s="134" t="s">
        <v>445</v>
      </c>
      <c r="D303" s="130" t="s">
        <v>13</v>
      </c>
      <c r="E303" s="130" t="s">
        <v>9</v>
      </c>
      <c r="F303" s="20"/>
      <c r="G303" s="20">
        <v>5000</v>
      </c>
      <c r="L303" s="361"/>
      <c r="M303" s="384">
        <f t="shared" si="8"/>
        <v>0</v>
      </c>
      <c r="N303" s="341">
        <v>5000</v>
      </c>
      <c r="O303" s="292">
        <f t="shared" si="9"/>
        <v>5000</v>
      </c>
    </row>
    <row r="304" spans="1:15" x14ac:dyDescent="0.2">
      <c r="A304" s="203">
        <v>135</v>
      </c>
      <c r="B304" s="203"/>
      <c r="C304" s="134" t="s">
        <v>495</v>
      </c>
      <c r="D304" s="130" t="s">
        <v>13</v>
      </c>
      <c r="E304" s="130" t="s">
        <v>9</v>
      </c>
      <c r="F304" s="20"/>
      <c r="G304" s="20">
        <v>5000</v>
      </c>
      <c r="L304" s="361"/>
      <c r="M304" s="384">
        <f t="shared" si="8"/>
        <v>0</v>
      </c>
      <c r="N304" s="341">
        <v>5000</v>
      </c>
      <c r="O304" s="292">
        <f t="shared" si="9"/>
        <v>5000</v>
      </c>
    </row>
    <row r="305" spans="1:15" x14ac:dyDescent="0.2">
      <c r="A305" s="206">
        <v>136</v>
      </c>
      <c r="B305" s="206">
        <v>2210205</v>
      </c>
      <c r="C305" s="207" t="s">
        <v>447</v>
      </c>
      <c r="D305" s="130" t="s">
        <v>13</v>
      </c>
      <c r="E305" s="130" t="s">
        <v>9</v>
      </c>
      <c r="F305" s="114">
        <v>40000</v>
      </c>
      <c r="G305" s="204">
        <v>400000</v>
      </c>
      <c r="L305" s="361">
        <v>213987.53</v>
      </c>
      <c r="M305" s="384">
        <f t="shared" si="8"/>
        <v>53.496882499999998</v>
      </c>
      <c r="N305" s="445">
        <v>260000</v>
      </c>
      <c r="O305" s="292">
        <f t="shared" si="9"/>
        <v>46012.47</v>
      </c>
    </row>
    <row r="306" spans="1:15" x14ac:dyDescent="0.2">
      <c r="A306" s="203"/>
      <c r="B306" s="203"/>
      <c r="C306" s="140" t="s">
        <v>272</v>
      </c>
      <c r="D306" s="130"/>
      <c r="E306" s="130"/>
      <c r="F306" s="141"/>
      <c r="G306" s="141">
        <f>SUM(G303:G305)</f>
        <v>410000</v>
      </c>
      <c r="L306" s="361"/>
      <c r="M306" s="384">
        <f t="shared" si="8"/>
        <v>0</v>
      </c>
      <c r="N306" s="373">
        <f>SUM(N303:N305)</f>
        <v>270000</v>
      </c>
      <c r="O306" s="292">
        <f t="shared" si="9"/>
        <v>270000</v>
      </c>
    </row>
    <row r="307" spans="1:15" x14ac:dyDescent="0.2">
      <c r="A307" s="125"/>
      <c r="B307" s="125">
        <v>2210710</v>
      </c>
      <c r="C307" s="112" t="s">
        <v>156</v>
      </c>
      <c r="D307" s="181"/>
      <c r="E307" s="83"/>
      <c r="F307" s="91"/>
      <c r="G307" s="61"/>
      <c r="L307" s="361"/>
      <c r="M307" s="384"/>
      <c r="N307" s="369"/>
      <c r="O307" s="292">
        <f t="shared" si="9"/>
        <v>0</v>
      </c>
    </row>
    <row r="308" spans="1:15" s="118" customFormat="1" x14ac:dyDescent="0.2">
      <c r="A308" s="125">
        <v>137</v>
      </c>
      <c r="B308" s="125"/>
      <c r="C308" s="10" t="s">
        <v>446</v>
      </c>
      <c r="D308" s="181" t="s">
        <v>13</v>
      </c>
      <c r="E308" s="83" t="s">
        <v>9</v>
      </c>
      <c r="F308" s="61"/>
      <c r="G308" s="61">
        <v>5000</v>
      </c>
      <c r="L308" s="362"/>
      <c r="M308" s="384"/>
      <c r="N308" s="443">
        <v>5000</v>
      </c>
      <c r="O308" s="292">
        <f t="shared" si="9"/>
        <v>5000</v>
      </c>
    </row>
    <row r="309" spans="1:15" x14ac:dyDescent="0.2">
      <c r="A309" s="125"/>
      <c r="B309" s="125"/>
      <c r="C309" s="112" t="s">
        <v>272</v>
      </c>
      <c r="D309" s="181"/>
      <c r="E309" s="83"/>
      <c r="F309" s="72">
        <v>10000</v>
      </c>
      <c r="G309" s="72">
        <v>5000</v>
      </c>
      <c r="L309" s="361">
        <v>0</v>
      </c>
      <c r="M309" s="384"/>
      <c r="N309" s="373">
        <f>SUM(N308)</f>
        <v>5000</v>
      </c>
      <c r="O309" s="292">
        <f t="shared" si="9"/>
        <v>5000</v>
      </c>
    </row>
    <row r="310" spans="1:15" x14ac:dyDescent="0.2">
      <c r="A310" s="71"/>
      <c r="B310" s="71">
        <v>31100000</v>
      </c>
      <c r="C310" s="112" t="s">
        <v>325</v>
      </c>
      <c r="D310" s="181"/>
      <c r="E310" s="181"/>
      <c r="F310" s="72"/>
      <c r="G310" s="72"/>
      <c r="L310" s="361"/>
      <c r="M310" s="384"/>
      <c r="N310" s="369"/>
      <c r="O310" s="292">
        <f t="shared" si="9"/>
        <v>0</v>
      </c>
    </row>
    <row r="311" spans="1:15" s="124" customFormat="1" x14ac:dyDescent="0.2">
      <c r="A311" s="125">
        <v>138</v>
      </c>
      <c r="B311" s="125">
        <v>3112208</v>
      </c>
      <c r="C311" s="10" t="s">
        <v>326</v>
      </c>
      <c r="D311" s="181" t="s">
        <v>13</v>
      </c>
      <c r="E311" s="181" t="s">
        <v>9</v>
      </c>
      <c r="F311" s="61">
        <v>60000</v>
      </c>
      <c r="G311" s="61">
        <v>200000</v>
      </c>
      <c r="L311" s="351"/>
      <c r="M311" s="384">
        <f t="shared" si="8"/>
        <v>0</v>
      </c>
      <c r="N311" s="443">
        <v>50000</v>
      </c>
      <c r="O311" s="292">
        <f t="shared" si="9"/>
        <v>50000</v>
      </c>
    </row>
    <row r="312" spans="1:15" s="205" customFormat="1" ht="18" customHeight="1" x14ac:dyDescent="0.2">
      <c r="A312" s="125">
        <v>139</v>
      </c>
      <c r="B312" s="125">
        <v>3113108</v>
      </c>
      <c r="C312" s="10" t="s">
        <v>450</v>
      </c>
      <c r="D312" s="181" t="s">
        <v>13</v>
      </c>
      <c r="E312" s="181" t="s">
        <v>9</v>
      </c>
      <c r="F312" s="61">
        <v>23000</v>
      </c>
      <c r="G312" s="61">
        <v>200000</v>
      </c>
      <c r="L312" s="349"/>
      <c r="M312" s="384">
        <f t="shared" si="8"/>
        <v>0</v>
      </c>
      <c r="N312" s="443">
        <v>50000</v>
      </c>
      <c r="O312" s="292">
        <f t="shared" si="9"/>
        <v>50000</v>
      </c>
    </row>
    <row r="313" spans="1:15" s="205" customFormat="1" x14ac:dyDescent="0.2">
      <c r="A313" s="71"/>
      <c r="B313" s="71" t="s">
        <v>26</v>
      </c>
      <c r="C313" s="112"/>
      <c r="D313" s="181"/>
      <c r="E313" s="181"/>
      <c r="F313" s="72">
        <f>SUM(F311:F312)</f>
        <v>83000</v>
      </c>
      <c r="G313" s="72">
        <f>SUM(G311:G312)</f>
        <v>400000</v>
      </c>
      <c r="L313" s="349"/>
      <c r="M313" s="384">
        <f t="shared" si="8"/>
        <v>0</v>
      </c>
      <c r="N313" s="450">
        <f>SUM(N311:N312)</f>
        <v>100000</v>
      </c>
      <c r="O313" s="292">
        <f t="shared" si="9"/>
        <v>100000</v>
      </c>
    </row>
    <row r="314" spans="1:15" s="432" customFormat="1" ht="18.75" customHeight="1" x14ac:dyDescent="0.2">
      <c r="A314" s="429"/>
      <c r="B314" s="429" t="s">
        <v>157</v>
      </c>
      <c r="C314" s="429"/>
      <c r="D314" s="430"/>
      <c r="E314" s="430"/>
      <c r="F314" s="431"/>
      <c r="G314" s="431">
        <f>G313+G309+G306+G300+G294+G296+G287+G279+G275+G269+G264+G259+G252+G245+G239+G233+G229+G222+G215+G212+G205+G199+G191+G184+G178+G169</f>
        <v>2000000</v>
      </c>
      <c r="L314" s="433">
        <f>SUM(L313+L309+L305+L300+L296++L294+L287+L279+L275+L269+L264+L259+L252+L245+L239+L233+L229+L222+L215+L212+L205+L199+L191+L184+L178+L169)</f>
        <v>850811.1100000001</v>
      </c>
      <c r="M314" s="434">
        <f t="shared" si="8"/>
        <v>42.540555500000004</v>
      </c>
      <c r="N314" s="451">
        <f>SUM(N313+N309+N306+N300+N294+N287+N279+N275+N269+N264+N259+N252+N245+N239+N233+N229+N222+N215+N212+N205+N199+N191+N184+N169)</f>
        <v>1681203.6</v>
      </c>
      <c r="O314" s="292">
        <f t="shared" si="9"/>
        <v>830392.49</v>
      </c>
    </row>
    <row r="315" spans="1:15" s="205" customFormat="1" x14ac:dyDescent="0.2">
      <c r="A315" s="190"/>
      <c r="B315" s="190"/>
      <c r="C315" s="190"/>
      <c r="D315" s="19"/>
      <c r="E315" s="19"/>
      <c r="F315" s="91"/>
      <c r="G315" s="91"/>
      <c r="L315" s="349"/>
      <c r="M315" s="384"/>
      <c r="N315" s="371"/>
      <c r="O315" s="292">
        <f t="shared" si="9"/>
        <v>0</v>
      </c>
    </row>
    <row r="316" spans="1:15" s="205" customFormat="1" x14ac:dyDescent="0.2">
      <c r="A316" s="173"/>
      <c r="B316" s="173"/>
      <c r="C316" s="88"/>
      <c r="D316" s="85"/>
      <c r="E316" s="89" t="s">
        <v>158</v>
      </c>
      <c r="F316" s="141"/>
      <c r="G316" s="91"/>
      <c r="L316" s="349"/>
      <c r="M316" s="384"/>
      <c r="N316" s="371"/>
      <c r="O316" s="292">
        <f t="shared" si="9"/>
        <v>0</v>
      </c>
    </row>
    <row r="317" spans="1:15" x14ac:dyDescent="0.2">
      <c r="A317" s="505" t="s">
        <v>472</v>
      </c>
      <c r="B317" s="506"/>
      <c r="C317" s="506"/>
      <c r="D317" s="506"/>
      <c r="E317" s="506"/>
      <c r="F317" s="506"/>
      <c r="G317" s="507"/>
      <c r="L317" s="345"/>
      <c r="M317" s="384"/>
      <c r="N317" s="369"/>
      <c r="O317" s="292">
        <f t="shared" si="9"/>
        <v>0</v>
      </c>
    </row>
    <row r="318" spans="1:15" ht="18.75" x14ac:dyDescent="0.25">
      <c r="A318" s="508" t="s">
        <v>159</v>
      </c>
      <c r="B318" s="509"/>
      <c r="C318" s="509"/>
      <c r="D318" s="509"/>
      <c r="E318" s="509"/>
      <c r="F318" s="509"/>
      <c r="G318" s="510"/>
      <c r="J318" s="141"/>
      <c r="L318" s="345"/>
      <c r="M318" s="384"/>
      <c r="N318" s="369"/>
      <c r="O318" s="292">
        <f t="shared" si="9"/>
        <v>0</v>
      </c>
    </row>
    <row r="319" spans="1:15" x14ac:dyDescent="0.2">
      <c r="A319" s="541" t="s">
        <v>1</v>
      </c>
      <c r="B319" s="173"/>
      <c r="C319" s="493" t="s">
        <v>2</v>
      </c>
      <c r="D319" s="494" t="s">
        <v>3</v>
      </c>
      <c r="E319" s="493" t="s">
        <v>4</v>
      </c>
      <c r="F319" s="518" t="s">
        <v>5</v>
      </c>
      <c r="G319" s="521" t="s">
        <v>330</v>
      </c>
      <c r="L319" s="345"/>
      <c r="M319" s="384"/>
      <c r="N319" s="369"/>
      <c r="O319" s="292">
        <f t="shared" si="9"/>
        <v>0</v>
      </c>
    </row>
    <row r="320" spans="1:15" x14ac:dyDescent="0.2">
      <c r="A320" s="541"/>
      <c r="B320" s="173"/>
      <c r="C320" s="493"/>
      <c r="D320" s="494"/>
      <c r="E320" s="493"/>
      <c r="F320" s="518"/>
      <c r="G320" s="522"/>
      <c r="L320" s="345"/>
      <c r="M320" s="384"/>
      <c r="N320" s="369"/>
      <c r="O320" s="292">
        <f t="shared" si="9"/>
        <v>0</v>
      </c>
    </row>
    <row r="321" spans="1:15" s="142" customFormat="1" x14ac:dyDescent="0.2">
      <c r="A321" s="173">
        <v>140</v>
      </c>
      <c r="B321" s="173"/>
      <c r="C321" s="161" t="s">
        <v>160</v>
      </c>
      <c r="D321" s="19" t="s">
        <v>161</v>
      </c>
      <c r="E321" s="83" t="s">
        <v>9</v>
      </c>
      <c r="F321" s="110">
        <v>4422838</v>
      </c>
      <c r="G321" s="162">
        <v>6914197</v>
      </c>
      <c r="I321" s="143"/>
      <c r="L321" s="365">
        <v>3129267.68</v>
      </c>
      <c r="M321" s="384">
        <f t="shared" ref="M321:M354" si="10">L321/G321*100</f>
        <v>45.258584330183247</v>
      </c>
      <c r="N321" s="336">
        <v>6914197</v>
      </c>
      <c r="O321" s="292">
        <f t="shared" si="9"/>
        <v>3784929.32</v>
      </c>
    </row>
    <row r="322" spans="1:15" s="135" customFormat="1" x14ac:dyDescent="0.2">
      <c r="A322" s="173">
        <v>141</v>
      </c>
      <c r="B322" s="173"/>
      <c r="C322" s="192" t="s">
        <v>162</v>
      </c>
      <c r="D322" s="19" t="s">
        <v>161</v>
      </c>
      <c r="E322" s="83" t="s">
        <v>9</v>
      </c>
      <c r="F322" s="91">
        <v>15000</v>
      </c>
      <c r="G322" s="162">
        <v>30000</v>
      </c>
      <c r="L322" s="346"/>
      <c r="M322" s="384">
        <f t="shared" si="10"/>
        <v>0</v>
      </c>
      <c r="N322" s="336">
        <v>30000</v>
      </c>
      <c r="O322" s="292">
        <f t="shared" ref="O322:O355" si="11">N322-L322</f>
        <v>30000</v>
      </c>
    </row>
    <row r="323" spans="1:15" x14ac:dyDescent="0.2">
      <c r="A323" s="173">
        <v>142</v>
      </c>
      <c r="B323" s="173"/>
      <c r="C323" s="192" t="s">
        <v>163</v>
      </c>
      <c r="D323" s="19" t="s">
        <v>161</v>
      </c>
      <c r="E323" s="83" t="s">
        <v>9</v>
      </c>
      <c r="F323" s="91">
        <v>12000</v>
      </c>
      <c r="G323" s="162">
        <v>25000</v>
      </c>
      <c r="L323" s="345"/>
      <c r="M323" s="384">
        <f t="shared" si="10"/>
        <v>0</v>
      </c>
      <c r="N323" s="336">
        <v>25000</v>
      </c>
      <c r="O323" s="292">
        <f t="shared" si="11"/>
        <v>25000</v>
      </c>
    </row>
    <row r="324" spans="1:15" x14ac:dyDescent="0.2">
      <c r="A324" s="173">
        <v>143</v>
      </c>
      <c r="B324" s="173"/>
      <c r="C324" s="192" t="s">
        <v>82</v>
      </c>
      <c r="D324" s="19" t="s">
        <v>161</v>
      </c>
      <c r="E324" s="83" t="s">
        <v>9</v>
      </c>
      <c r="F324" s="91">
        <v>18000</v>
      </c>
      <c r="G324" s="162">
        <v>30000</v>
      </c>
      <c r="L324" s="345"/>
      <c r="M324" s="384">
        <f t="shared" si="10"/>
        <v>0</v>
      </c>
      <c r="N324" s="336">
        <v>30000</v>
      </c>
      <c r="O324" s="292">
        <f t="shared" si="11"/>
        <v>30000</v>
      </c>
    </row>
    <row r="325" spans="1:15" s="135" customFormat="1" x14ac:dyDescent="0.2">
      <c r="A325" s="173">
        <v>144</v>
      </c>
      <c r="B325" s="173"/>
      <c r="C325" s="192" t="s">
        <v>52</v>
      </c>
      <c r="D325" s="19"/>
      <c r="E325" s="83"/>
      <c r="F325" s="91"/>
      <c r="G325" s="162">
        <v>20000</v>
      </c>
      <c r="L325" s="346"/>
      <c r="M325" s="384">
        <f t="shared" si="10"/>
        <v>0</v>
      </c>
      <c r="N325" s="336">
        <v>20000</v>
      </c>
      <c r="O325" s="292">
        <f t="shared" si="11"/>
        <v>20000</v>
      </c>
    </row>
    <row r="326" spans="1:15" s="135" customFormat="1" x14ac:dyDescent="0.2">
      <c r="A326" s="173">
        <v>145</v>
      </c>
      <c r="B326" s="173"/>
      <c r="C326" s="192" t="s">
        <v>98</v>
      </c>
      <c r="D326" s="19" t="s">
        <v>161</v>
      </c>
      <c r="E326" s="83" t="s">
        <v>9</v>
      </c>
      <c r="F326" s="91">
        <v>13000</v>
      </c>
      <c r="G326" s="162">
        <v>18000</v>
      </c>
      <c r="L326" s="346"/>
      <c r="M326" s="384">
        <f t="shared" si="10"/>
        <v>0</v>
      </c>
      <c r="N326" s="336">
        <v>18000</v>
      </c>
      <c r="O326" s="292">
        <f t="shared" si="11"/>
        <v>18000</v>
      </c>
    </row>
    <row r="327" spans="1:15" x14ac:dyDescent="0.2">
      <c r="A327" s="173">
        <v>146</v>
      </c>
      <c r="B327" s="173"/>
      <c r="C327" s="192" t="s">
        <v>164</v>
      </c>
      <c r="D327" s="19" t="s">
        <v>161</v>
      </c>
      <c r="E327" s="83" t="s">
        <v>9</v>
      </c>
      <c r="F327" s="91">
        <v>8000</v>
      </c>
      <c r="G327" s="162">
        <v>10000</v>
      </c>
      <c r="L327" s="361">
        <v>40010</v>
      </c>
      <c r="M327" s="384">
        <f t="shared" si="10"/>
        <v>400.1</v>
      </c>
      <c r="N327" s="336">
        <v>50000</v>
      </c>
      <c r="O327" s="292">
        <f t="shared" si="11"/>
        <v>9990</v>
      </c>
    </row>
    <row r="328" spans="1:15" x14ac:dyDescent="0.2">
      <c r="A328" s="173">
        <v>147</v>
      </c>
      <c r="B328" s="173"/>
      <c r="C328" s="192" t="s">
        <v>154</v>
      </c>
      <c r="D328" s="19" t="s">
        <v>161</v>
      </c>
      <c r="E328" s="83" t="s">
        <v>9</v>
      </c>
      <c r="F328" s="91">
        <v>8000</v>
      </c>
      <c r="G328" s="162">
        <v>10000</v>
      </c>
      <c r="L328" s="345"/>
      <c r="M328" s="384">
        <f t="shared" si="10"/>
        <v>0</v>
      </c>
      <c r="N328" s="336">
        <v>10000</v>
      </c>
      <c r="O328" s="292">
        <f t="shared" si="11"/>
        <v>10000</v>
      </c>
    </row>
    <row r="329" spans="1:15" x14ac:dyDescent="0.2">
      <c r="A329" s="173">
        <v>148</v>
      </c>
      <c r="B329" s="125"/>
      <c r="C329" s="192" t="s">
        <v>488</v>
      </c>
      <c r="D329" s="7" t="s">
        <v>161</v>
      </c>
      <c r="E329" s="181" t="s">
        <v>9</v>
      </c>
      <c r="F329" s="9">
        <v>59098.68</v>
      </c>
      <c r="G329" s="162">
        <v>0</v>
      </c>
      <c r="L329" s="345"/>
      <c r="M329" s="384"/>
      <c r="N329" s="336">
        <v>0</v>
      </c>
      <c r="O329" s="292">
        <f t="shared" si="11"/>
        <v>0</v>
      </c>
    </row>
    <row r="330" spans="1:15" ht="27.75" x14ac:dyDescent="0.2">
      <c r="A330" s="173">
        <v>149</v>
      </c>
      <c r="B330" s="125"/>
      <c r="C330" s="161" t="s">
        <v>166</v>
      </c>
      <c r="D330" s="7" t="s">
        <v>161</v>
      </c>
      <c r="E330" s="181" t="s">
        <v>9</v>
      </c>
      <c r="F330" s="9">
        <v>25180</v>
      </c>
      <c r="G330" s="162">
        <v>0</v>
      </c>
      <c r="L330" s="345"/>
      <c r="M330" s="384"/>
      <c r="N330" s="336">
        <v>0</v>
      </c>
      <c r="O330" s="292">
        <f t="shared" si="11"/>
        <v>0</v>
      </c>
    </row>
    <row r="331" spans="1:15" s="436" customFormat="1" x14ac:dyDescent="0.2">
      <c r="A331" s="435"/>
      <c r="B331" s="435"/>
      <c r="C331" s="429" t="s">
        <v>167</v>
      </c>
      <c r="D331" s="429"/>
      <c r="E331" s="435"/>
      <c r="F331" s="431">
        <f>SUM(F321:F330)</f>
        <v>4581116.68</v>
      </c>
      <c r="G331" s="431">
        <f>SUM(G321:G330)</f>
        <v>7057197</v>
      </c>
      <c r="L331" s="433">
        <f>SUM(L321:L330)</f>
        <v>3169277.68</v>
      </c>
      <c r="M331" s="434">
        <f t="shared" si="10"/>
        <v>44.908448495911344</v>
      </c>
      <c r="N331" s="452">
        <f>SUM(N321:N330)</f>
        <v>7097197</v>
      </c>
      <c r="O331" s="292">
        <f t="shared" si="11"/>
        <v>3927919.32</v>
      </c>
    </row>
    <row r="332" spans="1:15" ht="18.75" x14ac:dyDescent="0.25">
      <c r="A332" s="508" t="s">
        <v>168</v>
      </c>
      <c r="B332" s="509"/>
      <c r="C332" s="509"/>
      <c r="D332" s="509"/>
      <c r="E332" s="509"/>
      <c r="F332" s="509"/>
      <c r="G332" s="510"/>
      <c r="H332" s="208"/>
      <c r="I332" s="208"/>
      <c r="J332" s="163"/>
      <c r="L332" s="345"/>
      <c r="M332" s="384"/>
      <c r="N332" s="369"/>
      <c r="O332" s="292">
        <f t="shared" si="11"/>
        <v>0</v>
      </c>
    </row>
    <row r="333" spans="1:15" x14ac:dyDescent="0.2">
      <c r="A333" s="541" t="s">
        <v>1</v>
      </c>
      <c r="B333" s="173"/>
      <c r="C333" s="493" t="s">
        <v>2</v>
      </c>
      <c r="D333" s="494" t="s">
        <v>3</v>
      </c>
      <c r="E333" s="493" t="s">
        <v>4</v>
      </c>
      <c r="F333" s="518" t="s">
        <v>5</v>
      </c>
      <c r="G333" s="174" t="s">
        <v>330</v>
      </c>
      <c r="H333" s="208"/>
      <c r="I333" s="209"/>
      <c r="J333" s="163"/>
      <c r="L333" s="345"/>
      <c r="M333" s="384"/>
      <c r="N333" s="369"/>
      <c r="O333" s="292">
        <f t="shared" si="11"/>
        <v>0</v>
      </c>
    </row>
    <row r="334" spans="1:15" x14ac:dyDescent="0.2">
      <c r="A334" s="541"/>
      <c r="B334" s="173"/>
      <c r="C334" s="493"/>
      <c r="D334" s="494"/>
      <c r="E334" s="493"/>
      <c r="F334" s="518"/>
      <c r="G334" s="174"/>
      <c r="H334" s="208"/>
      <c r="I334" s="210"/>
      <c r="J334" s="163"/>
      <c r="L334" s="345"/>
      <c r="M334" s="384"/>
      <c r="N334" s="369"/>
      <c r="O334" s="292">
        <f t="shared" si="11"/>
        <v>0</v>
      </c>
    </row>
    <row r="335" spans="1:15" ht="27.75" x14ac:dyDescent="0.2">
      <c r="A335" s="173"/>
      <c r="B335" s="173"/>
      <c r="C335" s="99" t="s">
        <v>169</v>
      </c>
      <c r="D335" s="177"/>
      <c r="E335" s="176"/>
      <c r="F335" s="182"/>
      <c r="G335" s="91"/>
      <c r="H335" s="208"/>
      <c r="I335" s="211"/>
      <c r="J335" s="163"/>
      <c r="L335" s="345"/>
      <c r="M335" s="384"/>
      <c r="N335" s="369"/>
      <c r="O335" s="292">
        <f t="shared" si="11"/>
        <v>0</v>
      </c>
    </row>
    <row r="336" spans="1:15" ht="27.75" x14ac:dyDescent="0.2">
      <c r="A336" s="188">
        <v>150</v>
      </c>
      <c r="B336" s="188"/>
      <c r="C336" s="161" t="s">
        <v>170</v>
      </c>
      <c r="D336" s="19" t="s">
        <v>161</v>
      </c>
      <c r="E336" s="188" t="s">
        <v>9</v>
      </c>
      <c r="F336" s="213"/>
      <c r="G336" s="91"/>
      <c r="H336" s="208"/>
      <c r="I336" s="210"/>
      <c r="J336" s="163"/>
      <c r="L336" s="345"/>
      <c r="M336" s="384"/>
      <c r="N336" s="369"/>
      <c r="O336" s="292">
        <f t="shared" si="11"/>
        <v>0</v>
      </c>
    </row>
    <row r="337" spans="1:15" s="274" customFormat="1" ht="58.5" customHeight="1" x14ac:dyDescent="0.2">
      <c r="A337" s="229">
        <v>151</v>
      </c>
      <c r="B337" s="229"/>
      <c r="C337" s="161" t="s">
        <v>171</v>
      </c>
      <c r="D337" s="19" t="s">
        <v>161</v>
      </c>
      <c r="E337" s="229" t="s">
        <v>9</v>
      </c>
      <c r="F337" s="270"/>
      <c r="G337" s="271"/>
      <c r="H337" s="272"/>
      <c r="I337" s="210"/>
      <c r="J337" s="273"/>
      <c r="L337" s="352"/>
      <c r="M337" s="384"/>
      <c r="N337" s="453"/>
      <c r="O337" s="292">
        <f t="shared" si="11"/>
        <v>0</v>
      </c>
    </row>
    <row r="338" spans="1:15" ht="27.75" x14ac:dyDescent="0.2">
      <c r="A338" s="188">
        <v>152</v>
      </c>
      <c r="B338" s="188"/>
      <c r="C338" s="161" t="s">
        <v>172</v>
      </c>
      <c r="D338" s="19" t="s">
        <v>161</v>
      </c>
      <c r="E338" s="188" t="s">
        <v>9</v>
      </c>
      <c r="F338" s="213"/>
      <c r="G338" s="91"/>
      <c r="H338" s="208"/>
      <c r="I338" s="210"/>
      <c r="J338" s="163"/>
      <c r="L338" s="345"/>
      <c r="M338" s="384"/>
      <c r="N338" s="369"/>
      <c r="O338" s="292">
        <f t="shared" si="11"/>
        <v>0</v>
      </c>
    </row>
    <row r="339" spans="1:15" ht="18.75" customHeight="1" x14ac:dyDescent="0.2">
      <c r="A339" s="188">
        <v>153</v>
      </c>
      <c r="B339" s="188"/>
      <c r="C339" s="161" t="s">
        <v>173</v>
      </c>
      <c r="D339" s="19" t="s">
        <v>161</v>
      </c>
      <c r="E339" s="188" t="s">
        <v>9</v>
      </c>
      <c r="F339" s="213"/>
      <c r="G339" s="91"/>
      <c r="H339" s="208"/>
      <c r="I339" s="210"/>
      <c r="J339" s="163"/>
      <c r="L339" s="345"/>
      <c r="M339" s="384"/>
      <c r="N339" s="369"/>
      <c r="O339" s="292">
        <f t="shared" si="11"/>
        <v>0</v>
      </c>
    </row>
    <row r="340" spans="1:15" x14ac:dyDescent="0.2">
      <c r="A340" s="108"/>
      <c r="B340" s="108"/>
      <c r="C340" s="164" t="s">
        <v>174</v>
      </c>
      <c r="D340" s="113"/>
      <c r="E340" s="108"/>
      <c r="F340" s="214"/>
      <c r="G340" s="111">
        <v>30000</v>
      </c>
      <c r="H340" s="208"/>
      <c r="I340" s="210"/>
      <c r="J340" s="163"/>
      <c r="L340" s="345"/>
      <c r="M340" s="384"/>
      <c r="N340" s="369"/>
      <c r="O340" s="292">
        <f t="shared" si="11"/>
        <v>0</v>
      </c>
    </row>
    <row r="341" spans="1:15" x14ac:dyDescent="0.2">
      <c r="A341" s="190"/>
      <c r="B341" s="190"/>
      <c r="C341" s="190"/>
      <c r="D341" s="190"/>
      <c r="E341" s="190"/>
      <c r="F341" s="91"/>
      <c r="G341" s="91"/>
      <c r="H341" s="208"/>
      <c r="I341" s="212"/>
      <c r="J341" s="163"/>
      <c r="K341" s="191">
        <f>I341-J341</f>
        <v>0</v>
      </c>
      <c r="L341" s="345"/>
      <c r="M341" s="384"/>
      <c r="N341" s="369"/>
      <c r="O341" s="292">
        <f t="shared" si="11"/>
        <v>0</v>
      </c>
    </row>
    <row r="342" spans="1:15" s="135" customFormat="1" x14ac:dyDescent="0.2">
      <c r="A342" s="173"/>
      <c r="B342" s="173"/>
      <c r="C342" s="190"/>
      <c r="D342" s="19"/>
      <c r="E342" s="89" t="s">
        <v>175</v>
      </c>
      <c r="F342" s="91"/>
      <c r="G342" s="91"/>
      <c r="L342" s="346"/>
      <c r="M342" s="384"/>
      <c r="N342" s="409"/>
      <c r="O342" s="292">
        <f t="shared" si="11"/>
        <v>0</v>
      </c>
    </row>
    <row r="343" spans="1:15" s="198" customFormat="1" ht="18.75" x14ac:dyDescent="0.25">
      <c r="A343" s="538" t="s">
        <v>176</v>
      </c>
      <c r="B343" s="539"/>
      <c r="C343" s="539"/>
      <c r="D343" s="539"/>
      <c r="E343" s="539"/>
      <c r="F343" s="539"/>
      <c r="G343" s="540"/>
      <c r="L343" s="347"/>
      <c r="M343" s="384"/>
      <c r="N343" s="440"/>
      <c r="O343" s="292">
        <f t="shared" si="11"/>
        <v>0</v>
      </c>
    </row>
    <row r="344" spans="1:15" ht="15" customHeight="1" x14ac:dyDescent="0.2">
      <c r="A344" s="541" t="s">
        <v>1</v>
      </c>
      <c r="B344" s="173"/>
      <c r="C344" s="493" t="s">
        <v>2</v>
      </c>
      <c r="D344" s="494" t="s">
        <v>3</v>
      </c>
      <c r="E344" s="493" t="s">
        <v>4</v>
      </c>
      <c r="F344" s="518" t="s">
        <v>5</v>
      </c>
      <c r="G344" s="518" t="s">
        <v>330</v>
      </c>
      <c r="L344" s="385"/>
      <c r="M344" s="384"/>
      <c r="N344" s="369"/>
      <c r="O344" s="292">
        <f t="shared" si="11"/>
        <v>0</v>
      </c>
    </row>
    <row r="345" spans="1:15" ht="3" customHeight="1" x14ac:dyDescent="0.2">
      <c r="A345" s="541"/>
      <c r="B345" s="173"/>
      <c r="C345" s="493"/>
      <c r="D345" s="494"/>
      <c r="E345" s="493"/>
      <c r="F345" s="518"/>
      <c r="G345" s="518"/>
      <c r="L345" s="393"/>
      <c r="M345" s="384"/>
      <c r="N345" s="369"/>
      <c r="O345" s="292">
        <f t="shared" si="11"/>
        <v>0</v>
      </c>
    </row>
    <row r="346" spans="1:15" ht="17.25" customHeight="1" x14ac:dyDescent="0.2">
      <c r="A346" s="188">
        <v>154</v>
      </c>
      <c r="B346" s="188"/>
      <c r="C346" s="161" t="s">
        <v>177</v>
      </c>
      <c r="D346" s="19" t="s">
        <v>161</v>
      </c>
      <c r="E346" s="229" t="s">
        <v>9</v>
      </c>
      <c r="F346" s="213">
        <v>10000</v>
      </c>
      <c r="G346" s="91"/>
      <c r="L346" s="345"/>
      <c r="M346" s="384"/>
      <c r="N346" s="369"/>
      <c r="O346" s="292">
        <f t="shared" si="11"/>
        <v>0</v>
      </c>
    </row>
    <row r="347" spans="1:15" ht="19.5" customHeight="1" x14ac:dyDescent="0.2">
      <c r="A347" s="188">
        <v>155</v>
      </c>
      <c r="B347" s="188"/>
      <c r="C347" s="161" t="s">
        <v>178</v>
      </c>
      <c r="D347" s="19" t="s">
        <v>161</v>
      </c>
      <c r="E347" s="229" t="s">
        <v>9</v>
      </c>
      <c r="F347" s="213">
        <v>8000</v>
      </c>
      <c r="G347" s="91"/>
      <c r="L347" s="345"/>
      <c r="M347" s="384"/>
      <c r="N347" s="369"/>
      <c r="O347" s="292">
        <f t="shared" si="11"/>
        <v>0</v>
      </c>
    </row>
    <row r="348" spans="1:15" ht="21" customHeight="1" x14ac:dyDescent="0.2">
      <c r="A348" s="188">
        <v>156</v>
      </c>
      <c r="B348" s="188"/>
      <c r="C348" s="161" t="s">
        <v>179</v>
      </c>
      <c r="D348" s="19" t="s">
        <v>161</v>
      </c>
      <c r="E348" s="229" t="s">
        <v>9</v>
      </c>
      <c r="F348" s="213">
        <v>20000</v>
      </c>
      <c r="G348" s="91"/>
      <c r="L348" s="345"/>
      <c r="M348" s="384"/>
      <c r="N348" s="369"/>
      <c r="O348" s="292">
        <f t="shared" si="11"/>
        <v>0</v>
      </c>
    </row>
    <row r="349" spans="1:15" x14ac:dyDescent="0.2">
      <c r="A349" s="188">
        <v>157</v>
      </c>
      <c r="B349" s="188"/>
      <c r="C349" s="161" t="s">
        <v>180</v>
      </c>
      <c r="D349" s="19" t="s">
        <v>161</v>
      </c>
      <c r="E349" s="229" t="s">
        <v>9</v>
      </c>
      <c r="F349" s="213">
        <v>24000</v>
      </c>
      <c r="G349" s="91"/>
      <c r="L349" s="345"/>
      <c r="M349" s="384"/>
      <c r="N349" s="369"/>
      <c r="O349" s="292">
        <f t="shared" si="11"/>
        <v>0</v>
      </c>
    </row>
    <row r="350" spans="1:15" x14ac:dyDescent="0.2">
      <c r="A350" s="188">
        <v>158</v>
      </c>
      <c r="B350" s="188"/>
      <c r="C350" s="161" t="s">
        <v>181</v>
      </c>
      <c r="D350" s="19"/>
      <c r="E350" s="229"/>
      <c r="F350" s="213">
        <v>50000</v>
      </c>
      <c r="G350" s="91"/>
      <c r="L350" s="345"/>
      <c r="M350" s="384"/>
      <c r="N350" s="369"/>
      <c r="O350" s="292">
        <f t="shared" si="11"/>
        <v>0</v>
      </c>
    </row>
    <row r="351" spans="1:15" s="135" customFormat="1" x14ac:dyDescent="0.2">
      <c r="A351" s="188">
        <v>159</v>
      </c>
      <c r="B351" s="188"/>
      <c r="C351" s="161" t="s">
        <v>182</v>
      </c>
      <c r="D351" s="19"/>
      <c r="E351" s="229"/>
      <c r="F351" s="213">
        <v>20000</v>
      </c>
      <c r="G351" s="91"/>
      <c r="L351" s="346"/>
      <c r="M351" s="384"/>
      <c r="N351" s="409"/>
      <c r="O351" s="292">
        <f t="shared" si="11"/>
        <v>0</v>
      </c>
    </row>
    <row r="352" spans="1:15" s="135" customFormat="1" x14ac:dyDescent="0.2">
      <c r="A352" s="188">
        <v>160</v>
      </c>
      <c r="B352" s="188"/>
      <c r="C352" s="161" t="s">
        <v>183</v>
      </c>
      <c r="D352" s="19"/>
      <c r="E352" s="229"/>
      <c r="F352" s="213">
        <v>18000</v>
      </c>
      <c r="G352" s="91"/>
      <c r="L352" s="346"/>
      <c r="M352" s="384"/>
      <c r="N352" s="409"/>
      <c r="O352" s="292">
        <f t="shared" si="11"/>
        <v>0</v>
      </c>
    </row>
    <row r="353" spans="1:16" x14ac:dyDescent="0.2">
      <c r="A353" s="108"/>
      <c r="B353" s="108"/>
      <c r="C353" s="164" t="s">
        <v>184</v>
      </c>
      <c r="D353" s="104"/>
      <c r="E353" s="230"/>
      <c r="F353" s="214">
        <f>+F346+F348+F347+F349+F350+F351+F352</f>
        <v>150000</v>
      </c>
      <c r="G353" s="111">
        <v>50000</v>
      </c>
      <c r="L353" s="345"/>
      <c r="M353" s="384"/>
      <c r="N353" s="369"/>
      <c r="O353" s="292">
        <f t="shared" si="11"/>
        <v>0</v>
      </c>
    </row>
    <row r="354" spans="1:16" ht="15.75" thickBot="1" x14ac:dyDescent="0.25">
      <c r="A354" s="394"/>
      <c r="B354" s="394"/>
      <c r="C354" s="395" t="s">
        <v>185</v>
      </c>
      <c r="D354" s="395"/>
      <c r="E354" s="394"/>
      <c r="F354" s="396"/>
      <c r="G354" s="387">
        <f>G353+G340+G331+G314+G157+G141+G137</f>
        <v>12897105.67</v>
      </c>
      <c r="L354" s="403">
        <f>SUM(L331+L314)</f>
        <v>4020088.79</v>
      </c>
      <c r="M354" s="384">
        <f t="shared" si="10"/>
        <v>31.170472607285383</v>
      </c>
      <c r="N354" s="369"/>
      <c r="O354" s="292">
        <f t="shared" si="11"/>
        <v>-4020088.79</v>
      </c>
    </row>
    <row r="355" spans="1:16" ht="15.75" thickBot="1" x14ac:dyDescent="0.25">
      <c r="A355" s="397"/>
      <c r="B355" s="398"/>
      <c r="C355" s="399"/>
      <c r="D355" s="400"/>
      <c r="E355" s="401" t="s">
        <v>186</v>
      </c>
      <c r="F355" s="402"/>
      <c r="G355" s="388"/>
      <c r="H355" s="389"/>
      <c r="I355" s="389"/>
      <c r="J355" s="389"/>
      <c r="K355" s="389"/>
      <c r="L355" s="390"/>
      <c r="M355" s="391"/>
      <c r="N355" s="375"/>
      <c r="O355" s="292">
        <f t="shared" si="11"/>
        <v>0</v>
      </c>
    </row>
    <row r="356" spans="1:16" x14ac:dyDescent="0.2">
      <c r="G356" s="163"/>
      <c r="H356" s="208"/>
      <c r="I356" s="208"/>
      <c r="J356" s="208"/>
      <c r="K356" s="208"/>
      <c r="L356" s="208"/>
      <c r="M356" s="208"/>
      <c r="N356" s="208"/>
      <c r="O356" s="208"/>
      <c r="P356" s="208"/>
    </row>
    <row r="357" spans="1:16" x14ac:dyDescent="0.2">
      <c r="G357" s="163"/>
      <c r="H357" s="208"/>
      <c r="I357" s="208"/>
      <c r="J357" s="208"/>
      <c r="K357" s="208"/>
      <c r="L357" s="208"/>
      <c r="M357" s="208"/>
      <c r="N357" s="208"/>
      <c r="O357" s="208"/>
      <c r="P357" s="208"/>
    </row>
    <row r="358" spans="1:16" x14ac:dyDescent="0.2">
      <c r="G358" s="163"/>
      <c r="H358" s="208"/>
      <c r="I358" s="208"/>
      <c r="J358" s="208"/>
      <c r="K358" s="208"/>
      <c r="L358" s="208"/>
      <c r="M358" s="208"/>
      <c r="N358" s="208"/>
      <c r="O358" s="208"/>
      <c r="P358" s="208"/>
    </row>
    <row r="359" spans="1:16" x14ac:dyDescent="0.2">
      <c r="G359" s="163"/>
      <c r="H359" s="208"/>
      <c r="I359" s="208"/>
      <c r="J359" s="208"/>
      <c r="K359" s="208"/>
      <c r="L359" s="208"/>
      <c r="M359" s="208"/>
      <c r="N359" s="208"/>
      <c r="O359" s="208"/>
      <c r="P359" s="208"/>
    </row>
    <row r="360" spans="1:16" x14ac:dyDescent="0.2">
      <c r="G360" s="163"/>
      <c r="H360" s="208"/>
      <c r="I360" s="208"/>
      <c r="J360" s="208"/>
      <c r="K360" s="208"/>
      <c r="L360" s="208"/>
      <c r="M360" s="208"/>
      <c r="N360" s="208"/>
      <c r="O360" s="208"/>
      <c r="P360" s="208"/>
    </row>
    <row r="361" spans="1:16" x14ac:dyDescent="0.2">
      <c r="G361" s="163"/>
      <c r="H361" s="208"/>
      <c r="I361" s="208"/>
      <c r="J361" s="208"/>
      <c r="K361" s="208"/>
      <c r="L361" s="208"/>
      <c r="M361" s="208"/>
      <c r="N361" s="208"/>
      <c r="O361" s="208"/>
      <c r="P361" s="208"/>
    </row>
    <row r="362" spans="1:16" x14ac:dyDescent="0.2">
      <c r="G362" s="163"/>
      <c r="H362" s="208"/>
      <c r="I362" s="208"/>
      <c r="J362" s="208"/>
      <c r="K362" s="208"/>
      <c r="L362" s="208"/>
      <c r="M362" s="208"/>
      <c r="N362" s="208"/>
      <c r="O362" s="208"/>
      <c r="P362" s="208"/>
    </row>
    <row r="363" spans="1:16" x14ac:dyDescent="0.2">
      <c r="G363" s="163"/>
      <c r="H363" s="208"/>
      <c r="I363" s="208"/>
      <c r="J363" s="208"/>
      <c r="K363" s="208"/>
      <c r="L363" s="208"/>
      <c r="M363" s="208"/>
      <c r="N363" s="208"/>
      <c r="O363" s="208"/>
      <c r="P363" s="208"/>
    </row>
    <row r="364" spans="1:16" s="135" customFormat="1" x14ac:dyDescent="0.2">
      <c r="A364" s="126"/>
      <c r="B364" s="126"/>
      <c r="C364" s="126"/>
      <c r="D364" s="126"/>
      <c r="E364" s="126"/>
      <c r="F364" s="11"/>
      <c r="G364" s="163"/>
      <c r="H364" s="386"/>
      <c r="I364" s="386"/>
      <c r="J364" s="386"/>
      <c r="K364" s="386"/>
      <c r="L364" s="386"/>
      <c r="M364" s="386"/>
      <c r="N364" s="386"/>
      <c r="O364" s="386"/>
      <c r="P364" s="386"/>
    </row>
    <row r="365" spans="1:16" s="135" customFormat="1" x14ac:dyDescent="0.2">
      <c r="A365" s="126"/>
      <c r="B365" s="126"/>
      <c r="C365" s="126"/>
      <c r="D365" s="126"/>
      <c r="E365" s="126"/>
      <c r="F365" s="11"/>
      <c r="G365" s="163"/>
      <c r="H365" s="386"/>
      <c r="I365" s="386"/>
      <c r="J365" s="386"/>
      <c r="K365" s="386"/>
      <c r="L365" s="386"/>
      <c r="M365" s="386"/>
      <c r="N365" s="386"/>
      <c r="O365" s="386"/>
      <c r="P365" s="386"/>
    </row>
    <row r="366" spans="1:16" x14ac:dyDescent="0.2">
      <c r="G366" s="163"/>
      <c r="H366" s="208"/>
      <c r="I366" s="208"/>
      <c r="J366" s="208"/>
      <c r="K366" s="208"/>
      <c r="L366" s="208"/>
      <c r="M366" s="208"/>
      <c r="N366" s="208"/>
      <c r="O366" s="208"/>
      <c r="P366" s="208"/>
    </row>
    <row r="367" spans="1:16" x14ac:dyDescent="0.2">
      <c r="G367" s="163"/>
      <c r="H367" s="208"/>
      <c r="I367" s="208"/>
      <c r="J367" s="208"/>
      <c r="K367" s="208"/>
      <c r="L367" s="208"/>
      <c r="M367" s="208"/>
      <c r="N367" s="208"/>
      <c r="O367" s="208"/>
      <c r="P367" s="208"/>
    </row>
    <row r="368" spans="1:16" x14ac:dyDescent="0.2">
      <c r="G368" s="163"/>
      <c r="H368" s="208"/>
      <c r="I368" s="208"/>
      <c r="J368" s="208"/>
      <c r="K368" s="208"/>
      <c r="L368" s="208"/>
      <c r="M368" s="208"/>
      <c r="N368" s="208"/>
      <c r="O368" s="208"/>
      <c r="P368" s="208"/>
    </row>
    <row r="369" spans="7:16" x14ac:dyDescent="0.2">
      <c r="G369" s="163"/>
      <c r="H369" s="208"/>
      <c r="I369" s="208"/>
      <c r="J369" s="208"/>
      <c r="K369" s="208"/>
      <c r="L369" s="208"/>
      <c r="M369" s="208"/>
      <c r="N369" s="208"/>
      <c r="O369" s="208"/>
      <c r="P369" s="208"/>
    </row>
    <row r="370" spans="7:16" x14ac:dyDescent="0.2">
      <c r="G370" s="163"/>
      <c r="H370" s="208"/>
      <c r="I370" s="208"/>
      <c r="J370" s="208"/>
      <c r="K370" s="208"/>
      <c r="L370" s="208"/>
      <c r="M370" s="208"/>
      <c r="N370" s="208"/>
      <c r="O370" s="208"/>
      <c r="P370" s="208"/>
    </row>
    <row r="371" spans="7:16" x14ac:dyDescent="0.2">
      <c r="G371" s="163"/>
      <c r="H371" s="208"/>
      <c r="I371" s="208"/>
      <c r="J371" s="208"/>
      <c r="K371" s="208"/>
      <c r="L371" s="208"/>
      <c r="M371" s="208"/>
      <c r="N371" s="208"/>
      <c r="O371" s="208"/>
      <c r="P371" s="208"/>
    </row>
    <row r="372" spans="7:16" x14ac:dyDescent="0.2">
      <c r="G372" s="163"/>
      <c r="H372" s="208"/>
      <c r="I372" s="208"/>
      <c r="J372" s="208"/>
      <c r="K372" s="208"/>
      <c r="L372" s="208"/>
      <c r="M372" s="208"/>
      <c r="N372" s="208"/>
      <c r="O372" s="208"/>
      <c r="P372" s="208"/>
    </row>
    <row r="373" spans="7:16" x14ac:dyDescent="0.2">
      <c r="G373" s="163"/>
      <c r="H373" s="208"/>
      <c r="I373" s="208"/>
      <c r="J373" s="208"/>
      <c r="K373" s="208"/>
      <c r="L373" s="208"/>
      <c r="M373" s="208"/>
      <c r="N373" s="208"/>
      <c r="O373" s="208"/>
      <c r="P373" s="208"/>
    </row>
    <row r="374" spans="7:16" x14ac:dyDescent="0.2">
      <c r="G374" s="163"/>
      <c r="H374" s="208"/>
      <c r="I374" s="208"/>
      <c r="J374" s="208"/>
      <c r="K374" s="208"/>
      <c r="L374" s="208"/>
      <c r="M374" s="208"/>
      <c r="N374" s="208"/>
      <c r="O374" s="208"/>
      <c r="P374" s="208"/>
    </row>
    <row r="375" spans="7:16" x14ac:dyDescent="0.2">
      <c r="G375" s="163"/>
      <c r="H375" s="208"/>
      <c r="I375" s="208"/>
      <c r="J375" s="208"/>
      <c r="K375" s="208"/>
      <c r="L375" s="208"/>
      <c r="M375" s="208"/>
      <c r="N375" s="208"/>
      <c r="O375" s="208"/>
      <c r="P375" s="208"/>
    </row>
    <row r="376" spans="7:16" x14ac:dyDescent="0.2">
      <c r="G376" s="163"/>
      <c r="H376" s="208"/>
      <c r="I376" s="208"/>
      <c r="J376" s="208"/>
      <c r="K376" s="208"/>
      <c r="L376" s="208"/>
      <c r="M376" s="208"/>
      <c r="N376" s="208"/>
      <c r="O376" s="208"/>
      <c r="P376" s="208"/>
    </row>
    <row r="377" spans="7:16" x14ac:dyDescent="0.2">
      <c r="G377" s="163"/>
      <c r="H377" s="208"/>
      <c r="I377" s="208"/>
      <c r="J377" s="208"/>
      <c r="K377" s="208"/>
      <c r="L377" s="208"/>
      <c r="M377" s="208"/>
      <c r="N377" s="208"/>
      <c r="O377" s="208"/>
      <c r="P377" s="208"/>
    </row>
    <row r="378" spans="7:16" x14ac:dyDescent="0.2">
      <c r="G378" s="163"/>
      <c r="H378" s="208"/>
      <c r="I378" s="208"/>
      <c r="J378" s="208"/>
      <c r="K378" s="208"/>
      <c r="L378" s="208"/>
      <c r="M378" s="208"/>
      <c r="N378" s="208"/>
      <c r="O378" s="208"/>
      <c r="P378" s="208"/>
    </row>
    <row r="379" spans="7:16" x14ac:dyDescent="0.2">
      <c r="G379" s="163"/>
      <c r="H379" s="208"/>
      <c r="I379" s="208"/>
      <c r="J379" s="208"/>
      <c r="K379" s="208"/>
      <c r="L379" s="208"/>
      <c r="M379" s="208"/>
      <c r="N379" s="208"/>
      <c r="O379" s="208"/>
      <c r="P379" s="208"/>
    </row>
    <row r="380" spans="7:16" x14ac:dyDescent="0.2">
      <c r="G380" s="163"/>
      <c r="H380" s="208"/>
      <c r="I380" s="208"/>
      <c r="J380" s="208"/>
      <c r="K380" s="208"/>
      <c r="L380" s="208"/>
      <c r="M380" s="208"/>
      <c r="N380" s="208"/>
      <c r="O380" s="208"/>
      <c r="P380" s="208"/>
    </row>
    <row r="381" spans="7:16" x14ac:dyDescent="0.2">
      <c r="G381" s="163"/>
      <c r="H381" s="208"/>
      <c r="I381" s="208"/>
      <c r="J381" s="208"/>
      <c r="K381" s="208"/>
      <c r="L381" s="208"/>
      <c r="M381" s="208"/>
      <c r="N381" s="208"/>
      <c r="O381" s="208"/>
      <c r="P381" s="208"/>
    </row>
    <row r="382" spans="7:16" x14ac:dyDescent="0.2">
      <c r="G382" s="163"/>
      <c r="H382" s="208"/>
      <c r="I382" s="208"/>
      <c r="J382" s="208"/>
      <c r="K382" s="208"/>
      <c r="L382" s="208"/>
      <c r="M382" s="208"/>
      <c r="N382" s="208"/>
      <c r="O382" s="208"/>
      <c r="P382" s="208"/>
    </row>
    <row r="383" spans="7:16" x14ac:dyDescent="0.2">
      <c r="G383" s="163"/>
      <c r="H383" s="208"/>
      <c r="I383" s="208"/>
      <c r="J383" s="208"/>
      <c r="K383" s="208"/>
      <c r="L383" s="208"/>
      <c r="M383" s="208"/>
      <c r="N383" s="208"/>
      <c r="O383" s="208"/>
      <c r="P383" s="208"/>
    </row>
    <row r="384" spans="7:16" x14ac:dyDescent="0.2">
      <c r="G384" s="163"/>
      <c r="H384" s="208"/>
      <c r="I384" s="208"/>
      <c r="J384" s="208"/>
      <c r="K384" s="208"/>
      <c r="L384" s="208"/>
      <c r="M384" s="208"/>
      <c r="N384" s="208"/>
      <c r="O384" s="208"/>
      <c r="P384" s="208"/>
    </row>
    <row r="385" spans="7:16" x14ac:dyDescent="0.2">
      <c r="G385" s="163"/>
      <c r="H385" s="208"/>
      <c r="I385" s="208"/>
      <c r="J385" s="208"/>
      <c r="K385" s="208"/>
      <c r="L385" s="208"/>
      <c r="M385" s="208"/>
      <c r="N385" s="208"/>
      <c r="O385" s="208"/>
      <c r="P385" s="208"/>
    </row>
    <row r="386" spans="7:16" x14ac:dyDescent="0.2">
      <c r="G386" s="163"/>
      <c r="H386" s="208"/>
      <c r="I386" s="208"/>
      <c r="J386" s="208"/>
      <c r="K386" s="208"/>
      <c r="L386" s="208"/>
      <c r="M386" s="208"/>
      <c r="N386" s="208"/>
      <c r="O386" s="208"/>
      <c r="P386" s="208"/>
    </row>
    <row r="387" spans="7:16" x14ac:dyDescent="0.2">
      <c r="G387" s="163"/>
      <c r="H387" s="208"/>
      <c r="I387" s="208"/>
      <c r="J387" s="208"/>
      <c r="K387" s="208"/>
      <c r="L387" s="208"/>
      <c r="M387" s="208"/>
      <c r="N387" s="208"/>
      <c r="O387" s="208"/>
      <c r="P387" s="208"/>
    </row>
    <row r="388" spans="7:16" x14ac:dyDescent="0.2">
      <c r="G388" s="163"/>
      <c r="H388" s="208"/>
      <c r="I388" s="208"/>
      <c r="J388" s="208"/>
      <c r="K388" s="208"/>
      <c r="L388" s="208"/>
      <c r="M388" s="208"/>
      <c r="N388" s="208"/>
      <c r="O388" s="208"/>
      <c r="P388" s="208"/>
    </row>
    <row r="389" spans="7:16" x14ac:dyDescent="0.2">
      <c r="G389" s="163"/>
      <c r="H389" s="208"/>
      <c r="I389" s="208"/>
      <c r="J389" s="208"/>
      <c r="K389" s="208"/>
      <c r="L389" s="208"/>
      <c r="M389" s="208"/>
      <c r="N389" s="208"/>
      <c r="O389" s="208"/>
      <c r="P389" s="208"/>
    </row>
    <row r="390" spans="7:16" x14ac:dyDescent="0.2">
      <c r="G390" s="163"/>
      <c r="H390" s="208"/>
      <c r="I390" s="208"/>
      <c r="J390" s="208"/>
      <c r="K390" s="208"/>
      <c r="L390" s="208"/>
      <c r="M390" s="208"/>
      <c r="N390" s="208"/>
      <c r="O390" s="208"/>
      <c r="P390" s="208"/>
    </row>
    <row r="391" spans="7:16" x14ac:dyDescent="0.2">
      <c r="G391" s="163"/>
      <c r="H391" s="208"/>
      <c r="I391" s="208"/>
      <c r="J391" s="208"/>
      <c r="K391" s="208"/>
      <c r="L391" s="208"/>
      <c r="M391" s="208"/>
      <c r="N391" s="208"/>
      <c r="O391" s="208"/>
      <c r="P391" s="208"/>
    </row>
    <row r="392" spans="7:16" x14ac:dyDescent="0.2">
      <c r="G392" s="163"/>
      <c r="H392" s="208"/>
      <c r="I392" s="208"/>
      <c r="J392" s="208"/>
      <c r="K392" s="208"/>
      <c r="L392" s="208"/>
      <c r="M392" s="208"/>
      <c r="N392" s="208"/>
      <c r="O392" s="208"/>
      <c r="P392" s="208"/>
    </row>
    <row r="393" spans="7:16" x14ac:dyDescent="0.2">
      <c r="G393" s="163"/>
      <c r="H393" s="208"/>
      <c r="I393" s="208"/>
      <c r="J393" s="208"/>
      <c r="K393" s="208"/>
      <c r="L393" s="208"/>
      <c r="M393" s="208"/>
      <c r="N393" s="208"/>
      <c r="O393" s="208"/>
      <c r="P393" s="208"/>
    </row>
    <row r="394" spans="7:16" x14ac:dyDescent="0.2">
      <c r="G394" s="163"/>
      <c r="H394" s="208"/>
      <c r="I394" s="208"/>
      <c r="J394" s="208"/>
      <c r="K394" s="208"/>
      <c r="L394" s="208"/>
      <c r="M394" s="208"/>
      <c r="N394" s="208"/>
      <c r="O394" s="208"/>
      <c r="P394" s="208"/>
    </row>
    <row r="395" spans="7:16" x14ac:dyDescent="0.2">
      <c r="G395" s="163"/>
      <c r="H395" s="208"/>
      <c r="I395" s="208"/>
      <c r="J395" s="208"/>
      <c r="K395" s="208"/>
      <c r="L395" s="208"/>
      <c r="M395" s="208"/>
      <c r="N395" s="208"/>
      <c r="O395" s="208"/>
      <c r="P395" s="208"/>
    </row>
    <row r="396" spans="7:16" x14ac:dyDescent="0.2">
      <c r="G396" s="163"/>
      <c r="H396" s="208"/>
      <c r="I396" s="208"/>
      <c r="J396" s="208"/>
      <c r="K396" s="208"/>
      <c r="L396" s="208"/>
      <c r="M396" s="208"/>
      <c r="N396" s="208"/>
      <c r="O396" s="208"/>
      <c r="P396" s="208"/>
    </row>
    <row r="397" spans="7:16" x14ac:dyDescent="0.2">
      <c r="G397" s="163"/>
      <c r="H397" s="208"/>
      <c r="I397" s="208"/>
      <c r="J397" s="208"/>
      <c r="K397" s="208"/>
      <c r="L397" s="208"/>
      <c r="M397" s="208"/>
      <c r="N397" s="208"/>
      <c r="O397" s="208"/>
      <c r="P397" s="208"/>
    </row>
    <row r="398" spans="7:16" x14ac:dyDescent="0.2">
      <c r="G398" s="163"/>
      <c r="H398" s="208"/>
      <c r="I398" s="208"/>
      <c r="J398" s="208"/>
      <c r="K398" s="208"/>
      <c r="L398" s="208"/>
      <c r="M398" s="208"/>
      <c r="N398" s="208"/>
      <c r="O398" s="208"/>
      <c r="P398" s="208"/>
    </row>
    <row r="399" spans="7:16" x14ac:dyDescent="0.2">
      <c r="G399" s="163"/>
      <c r="H399" s="208"/>
      <c r="I399" s="208"/>
      <c r="J399" s="208"/>
      <c r="K399" s="208"/>
      <c r="L399" s="208"/>
      <c r="M399" s="208"/>
      <c r="N399" s="208"/>
      <c r="O399" s="208"/>
      <c r="P399" s="208"/>
    </row>
    <row r="400" spans="7:16" x14ac:dyDescent="0.2">
      <c r="G400" s="163"/>
      <c r="H400" s="208"/>
      <c r="I400" s="208"/>
      <c r="J400" s="208"/>
      <c r="K400" s="208"/>
      <c r="L400" s="208"/>
      <c r="M400" s="208"/>
      <c r="N400" s="208"/>
      <c r="O400" s="208"/>
      <c r="P400" s="208"/>
    </row>
    <row r="401" spans="7:16" x14ac:dyDescent="0.2">
      <c r="G401" s="163"/>
      <c r="H401" s="208"/>
      <c r="I401" s="208"/>
      <c r="J401" s="208"/>
      <c r="K401" s="208"/>
      <c r="L401" s="208"/>
      <c r="M401" s="208"/>
      <c r="N401" s="208"/>
      <c r="O401" s="208"/>
      <c r="P401" s="208"/>
    </row>
    <row r="402" spans="7:16" x14ac:dyDescent="0.2">
      <c r="G402" s="163"/>
      <c r="H402" s="208"/>
      <c r="I402" s="208"/>
      <c r="J402" s="208"/>
      <c r="K402" s="208"/>
      <c r="L402" s="208"/>
      <c r="M402" s="208"/>
      <c r="N402" s="208"/>
      <c r="O402" s="208"/>
      <c r="P402" s="208"/>
    </row>
    <row r="403" spans="7:16" x14ac:dyDescent="0.2">
      <c r="G403" s="163"/>
      <c r="H403" s="208"/>
      <c r="I403" s="208"/>
      <c r="J403" s="208"/>
      <c r="K403" s="208"/>
      <c r="L403" s="208"/>
      <c r="M403" s="208"/>
      <c r="N403" s="208"/>
      <c r="O403" s="208"/>
      <c r="P403" s="208"/>
    </row>
    <row r="404" spans="7:16" x14ac:dyDescent="0.2">
      <c r="G404" s="163"/>
      <c r="H404" s="208"/>
      <c r="I404" s="208"/>
      <c r="J404" s="208"/>
      <c r="K404" s="208"/>
      <c r="L404" s="208"/>
      <c r="M404" s="208"/>
      <c r="N404" s="208"/>
      <c r="O404" s="208"/>
      <c r="P404" s="208"/>
    </row>
    <row r="405" spans="7:16" x14ac:dyDescent="0.2">
      <c r="G405" s="163"/>
      <c r="H405" s="208"/>
      <c r="I405" s="208"/>
      <c r="J405" s="208"/>
      <c r="K405" s="208"/>
      <c r="L405" s="208"/>
      <c r="M405" s="208"/>
      <c r="N405" s="208"/>
      <c r="O405" s="208"/>
      <c r="P405" s="208"/>
    </row>
    <row r="406" spans="7:16" x14ac:dyDescent="0.2">
      <c r="G406" s="163"/>
      <c r="H406" s="208"/>
      <c r="I406" s="208"/>
      <c r="J406" s="208"/>
      <c r="K406" s="208"/>
      <c r="L406" s="208"/>
      <c r="M406" s="208"/>
      <c r="N406" s="208"/>
      <c r="O406" s="208"/>
      <c r="P406" s="208"/>
    </row>
    <row r="407" spans="7:16" x14ac:dyDescent="0.2">
      <c r="G407" s="163"/>
      <c r="H407" s="208"/>
      <c r="I407" s="208"/>
      <c r="J407" s="208"/>
      <c r="K407" s="208"/>
      <c r="L407" s="208"/>
      <c r="M407" s="208"/>
      <c r="N407" s="208"/>
      <c r="O407" s="208"/>
      <c r="P407" s="208"/>
    </row>
    <row r="408" spans="7:16" x14ac:dyDescent="0.2">
      <c r="G408" s="163"/>
      <c r="H408" s="208"/>
      <c r="I408" s="208"/>
      <c r="J408" s="208"/>
      <c r="K408" s="208"/>
      <c r="L408" s="208"/>
      <c r="M408" s="208"/>
      <c r="N408" s="208"/>
      <c r="O408" s="208"/>
      <c r="P408" s="208"/>
    </row>
    <row r="409" spans="7:16" x14ac:dyDescent="0.2">
      <c r="G409" s="163"/>
      <c r="H409" s="208"/>
      <c r="I409" s="208"/>
      <c r="J409" s="208"/>
      <c r="K409" s="208"/>
      <c r="L409" s="208"/>
      <c r="M409" s="208"/>
      <c r="N409" s="208"/>
      <c r="O409" s="208"/>
      <c r="P409" s="208"/>
    </row>
    <row r="410" spans="7:16" x14ac:dyDescent="0.2">
      <c r="G410" s="163"/>
      <c r="H410" s="208"/>
      <c r="I410" s="208"/>
      <c r="J410" s="208"/>
      <c r="K410" s="208"/>
      <c r="L410" s="208"/>
      <c r="M410" s="208"/>
      <c r="N410" s="208"/>
      <c r="O410" s="208"/>
      <c r="P410" s="208"/>
    </row>
    <row r="411" spans="7:16" x14ac:dyDescent="0.2">
      <c r="G411" s="163"/>
      <c r="H411" s="208"/>
      <c r="I411" s="208"/>
      <c r="J411" s="208"/>
      <c r="K411" s="208"/>
      <c r="L411" s="208"/>
      <c r="M411" s="208"/>
      <c r="N411" s="208"/>
      <c r="O411" s="208"/>
      <c r="P411" s="208"/>
    </row>
    <row r="412" spans="7:16" x14ac:dyDescent="0.2">
      <c r="G412" s="163"/>
      <c r="H412" s="208"/>
      <c r="I412" s="208"/>
      <c r="J412" s="208"/>
      <c r="K412" s="208"/>
      <c r="L412" s="208"/>
      <c r="M412" s="208"/>
      <c r="N412" s="208"/>
      <c r="O412" s="208"/>
      <c r="P412" s="208"/>
    </row>
    <row r="413" spans="7:16" x14ac:dyDescent="0.2">
      <c r="G413" s="163"/>
      <c r="H413" s="208"/>
      <c r="I413" s="208"/>
      <c r="J413" s="208"/>
      <c r="K413" s="208"/>
      <c r="L413" s="208"/>
      <c r="M413" s="208"/>
      <c r="N413" s="208"/>
      <c r="O413" s="208"/>
      <c r="P413" s="208"/>
    </row>
    <row r="414" spans="7:16" x14ac:dyDescent="0.2">
      <c r="G414" s="163"/>
      <c r="H414" s="208"/>
      <c r="I414" s="208"/>
      <c r="J414" s="208"/>
      <c r="K414" s="208"/>
      <c r="L414" s="208"/>
      <c r="M414" s="208"/>
      <c r="N414" s="208"/>
      <c r="O414" s="208"/>
      <c r="P414" s="208"/>
    </row>
    <row r="415" spans="7:16" x14ac:dyDescent="0.2">
      <c r="G415" s="163"/>
      <c r="H415" s="208"/>
      <c r="I415" s="208"/>
      <c r="J415" s="208"/>
      <c r="K415" s="208"/>
      <c r="L415" s="208"/>
      <c r="M415" s="208"/>
      <c r="N415" s="208"/>
      <c r="O415" s="208"/>
      <c r="P415" s="208"/>
    </row>
    <row r="416" spans="7:16" x14ac:dyDescent="0.2">
      <c r="G416" s="163"/>
      <c r="H416" s="208"/>
      <c r="I416" s="208"/>
      <c r="J416" s="208"/>
      <c r="K416" s="208"/>
      <c r="L416" s="208"/>
      <c r="M416" s="208"/>
      <c r="N416" s="208"/>
      <c r="O416" s="208"/>
      <c r="P416" s="208"/>
    </row>
    <row r="417" spans="7:16" x14ac:dyDescent="0.2">
      <c r="G417" s="163"/>
      <c r="H417" s="208"/>
      <c r="I417" s="208"/>
      <c r="J417" s="208"/>
      <c r="K417" s="208"/>
      <c r="L417" s="208"/>
      <c r="M417" s="208"/>
      <c r="N417" s="208"/>
      <c r="O417" s="208"/>
      <c r="P417" s="208"/>
    </row>
    <row r="418" spans="7:16" x14ac:dyDescent="0.2">
      <c r="G418" s="163"/>
      <c r="H418" s="208"/>
      <c r="I418" s="208"/>
      <c r="J418" s="208"/>
      <c r="K418" s="208"/>
      <c r="L418" s="208"/>
      <c r="M418" s="208"/>
      <c r="N418" s="208"/>
      <c r="O418" s="208"/>
      <c r="P418" s="208"/>
    </row>
    <row r="419" spans="7:16" x14ac:dyDescent="0.2">
      <c r="G419" s="163"/>
      <c r="H419" s="208"/>
      <c r="I419" s="208"/>
      <c r="J419" s="208"/>
      <c r="K419" s="208"/>
      <c r="L419" s="208"/>
      <c r="M419" s="208"/>
      <c r="N419" s="208"/>
      <c r="O419" s="208"/>
      <c r="P419" s="208"/>
    </row>
    <row r="420" spans="7:16" x14ac:dyDescent="0.2">
      <c r="G420" s="163"/>
      <c r="H420" s="208"/>
      <c r="I420" s="208"/>
      <c r="J420" s="208"/>
      <c r="K420" s="208"/>
      <c r="L420" s="208"/>
      <c r="M420" s="208"/>
      <c r="N420" s="208"/>
      <c r="O420" s="208"/>
      <c r="P420" s="208"/>
    </row>
    <row r="421" spans="7:16" x14ac:dyDescent="0.2">
      <c r="G421" s="163"/>
      <c r="H421" s="208"/>
      <c r="I421" s="208"/>
      <c r="J421" s="208"/>
      <c r="K421" s="208"/>
      <c r="L421" s="208"/>
      <c r="M421" s="208"/>
      <c r="N421" s="208"/>
      <c r="O421" s="208"/>
      <c r="P421" s="208"/>
    </row>
    <row r="422" spans="7:16" x14ac:dyDescent="0.2">
      <c r="G422" s="163"/>
      <c r="H422" s="208"/>
      <c r="I422" s="208"/>
      <c r="J422" s="208"/>
      <c r="K422" s="208"/>
      <c r="L422" s="208"/>
      <c r="M422" s="208"/>
      <c r="N422" s="208"/>
      <c r="O422" s="208"/>
      <c r="P422" s="208"/>
    </row>
    <row r="423" spans="7:16" x14ac:dyDescent="0.2">
      <c r="G423" s="163"/>
      <c r="H423" s="208"/>
      <c r="I423" s="208"/>
      <c r="J423" s="208"/>
      <c r="K423" s="208"/>
      <c r="L423" s="208"/>
      <c r="M423" s="208"/>
      <c r="N423" s="208"/>
      <c r="O423" s="208"/>
      <c r="P423" s="208"/>
    </row>
    <row r="424" spans="7:16" x14ac:dyDescent="0.2">
      <c r="G424" s="163"/>
      <c r="H424" s="208"/>
      <c r="I424" s="208"/>
      <c r="J424" s="208"/>
      <c r="K424" s="208"/>
      <c r="L424" s="208"/>
      <c r="M424" s="208"/>
      <c r="N424" s="208"/>
      <c r="O424" s="208"/>
      <c r="P424" s="208"/>
    </row>
    <row r="425" spans="7:16" x14ac:dyDescent="0.2">
      <c r="G425" s="163"/>
      <c r="H425" s="208"/>
      <c r="I425" s="208"/>
      <c r="J425" s="208"/>
      <c r="K425" s="208"/>
      <c r="L425" s="208"/>
      <c r="M425" s="208"/>
      <c r="N425" s="208"/>
      <c r="O425" s="208"/>
      <c r="P425" s="208"/>
    </row>
    <row r="426" spans="7:16" x14ac:dyDescent="0.2">
      <c r="G426" s="163"/>
      <c r="H426" s="208"/>
      <c r="I426" s="208"/>
      <c r="J426" s="208"/>
      <c r="K426" s="208"/>
      <c r="L426" s="208"/>
      <c r="M426" s="208"/>
      <c r="N426" s="208"/>
      <c r="O426" s="208"/>
      <c r="P426" s="208"/>
    </row>
    <row r="427" spans="7:16" x14ac:dyDescent="0.2">
      <c r="G427" s="163"/>
      <c r="H427" s="208"/>
      <c r="I427" s="208"/>
      <c r="J427" s="208"/>
      <c r="K427" s="208"/>
      <c r="L427" s="208"/>
      <c r="M427" s="208"/>
      <c r="N427" s="208"/>
      <c r="O427" s="208"/>
      <c r="P427" s="208"/>
    </row>
    <row r="428" spans="7:16" x14ac:dyDescent="0.2">
      <c r="G428" s="163"/>
      <c r="H428" s="208"/>
      <c r="I428" s="208"/>
      <c r="J428" s="208"/>
      <c r="K428" s="208"/>
      <c r="L428" s="208"/>
      <c r="M428" s="208"/>
      <c r="N428" s="208"/>
      <c r="O428" s="208"/>
      <c r="P428" s="208"/>
    </row>
    <row r="429" spans="7:16" x14ac:dyDescent="0.2">
      <c r="G429" s="163"/>
      <c r="H429" s="208"/>
      <c r="I429" s="208"/>
      <c r="J429" s="208"/>
      <c r="K429" s="208"/>
      <c r="L429" s="208"/>
      <c r="M429" s="208"/>
      <c r="N429" s="208"/>
      <c r="O429" s="208"/>
      <c r="P429" s="208"/>
    </row>
    <row r="430" spans="7:16" x14ac:dyDescent="0.2">
      <c r="G430" s="163"/>
      <c r="H430" s="208"/>
      <c r="I430" s="208"/>
      <c r="J430" s="208"/>
      <c r="K430" s="208"/>
      <c r="L430" s="208"/>
      <c r="M430" s="208"/>
      <c r="N430" s="208"/>
      <c r="O430" s="208"/>
      <c r="P430" s="208"/>
    </row>
    <row r="431" spans="7:16" x14ac:dyDescent="0.2">
      <c r="G431" s="163"/>
      <c r="H431" s="208"/>
      <c r="I431" s="208"/>
      <c r="J431" s="208"/>
      <c r="K431" s="208"/>
      <c r="L431" s="208"/>
      <c r="M431" s="208"/>
      <c r="N431" s="208"/>
      <c r="O431" s="208"/>
      <c r="P431" s="208"/>
    </row>
    <row r="432" spans="7:16" x14ac:dyDescent="0.2">
      <c r="G432" s="163"/>
      <c r="H432" s="208"/>
      <c r="I432" s="208"/>
      <c r="J432" s="208"/>
      <c r="K432" s="208"/>
      <c r="L432" s="208"/>
      <c r="M432" s="208"/>
      <c r="N432" s="208"/>
      <c r="O432" s="208"/>
      <c r="P432" s="208"/>
    </row>
    <row r="433" spans="7:16" x14ac:dyDescent="0.2">
      <c r="G433" s="163"/>
      <c r="H433" s="208"/>
      <c r="I433" s="208"/>
      <c r="J433" s="208"/>
      <c r="K433" s="208"/>
      <c r="L433" s="208"/>
      <c r="M433" s="208"/>
      <c r="N433" s="208"/>
      <c r="O433" s="208"/>
      <c r="P433" s="208"/>
    </row>
    <row r="434" spans="7:16" x14ac:dyDescent="0.2">
      <c r="G434" s="163"/>
      <c r="H434" s="208"/>
      <c r="I434" s="208"/>
      <c r="J434" s="208"/>
      <c r="K434" s="208"/>
      <c r="L434" s="208"/>
      <c r="M434" s="208"/>
      <c r="N434" s="208"/>
      <c r="O434" s="208"/>
      <c r="P434" s="208"/>
    </row>
    <row r="435" spans="7:16" x14ac:dyDescent="0.2">
      <c r="G435" s="163"/>
      <c r="H435" s="208"/>
      <c r="I435" s="208"/>
      <c r="J435" s="208"/>
      <c r="K435" s="208"/>
      <c r="L435" s="208"/>
      <c r="M435" s="208"/>
      <c r="N435" s="208"/>
      <c r="O435" s="208"/>
      <c r="P435" s="208"/>
    </row>
    <row r="436" spans="7:16" x14ac:dyDescent="0.2">
      <c r="G436" s="163"/>
      <c r="H436" s="208"/>
      <c r="I436" s="208"/>
      <c r="J436" s="208"/>
      <c r="K436" s="208"/>
      <c r="L436" s="208"/>
      <c r="M436" s="208"/>
      <c r="N436" s="208"/>
      <c r="O436" s="208"/>
      <c r="P436" s="208"/>
    </row>
    <row r="437" spans="7:16" x14ac:dyDescent="0.2">
      <c r="G437" s="163"/>
      <c r="H437" s="208"/>
      <c r="I437" s="208"/>
      <c r="J437" s="208"/>
      <c r="K437" s="208"/>
      <c r="L437" s="208"/>
      <c r="M437" s="208"/>
      <c r="N437" s="208"/>
      <c r="O437" s="208"/>
      <c r="P437" s="208"/>
    </row>
    <row r="438" spans="7:16" x14ac:dyDescent="0.2">
      <c r="G438" s="163"/>
      <c r="H438" s="208"/>
      <c r="I438" s="208"/>
      <c r="J438" s="208"/>
      <c r="K438" s="208"/>
      <c r="L438" s="208"/>
      <c r="M438" s="208"/>
      <c r="N438" s="208"/>
      <c r="O438" s="208"/>
      <c r="P438" s="208"/>
    </row>
    <row r="439" spans="7:16" x14ac:dyDescent="0.2">
      <c r="G439" s="163"/>
      <c r="H439" s="208"/>
      <c r="I439" s="208"/>
      <c r="J439" s="208"/>
      <c r="K439" s="208"/>
      <c r="L439" s="208"/>
      <c r="M439" s="208"/>
      <c r="N439" s="208"/>
      <c r="O439" s="208"/>
      <c r="P439" s="208"/>
    </row>
    <row r="440" spans="7:16" x14ac:dyDescent="0.2">
      <c r="G440" s="163"/>
      <c r="H440" s="208"/>
      <c r="I440" s="208"/>
      <c r="J440" s="208"/>
      <c r="K440" s="208"/>
      <c r="L440" s="208"/>
      <c r="M440" s="208"/>
      <c r="N440" s="208"/>
      <c r="O440" s="208"/>
      <c r="P440" s="208"/>
    </row>
    <row r="441" spans="7:16" x14ac:dyDescent="0.2">
      <c r="G441" s="163"/>
      <c r="H441" s="208"/>
      <c r="I441" s="208"/>
      <c r="J441" s="208"/>
      <c r="K441" s="208"/>
      <c r="L441" s="208"/>
      <c r="M441" s="208"/>
      <c r="N441" s="208"/>
      <c r="O441" s="208"/>
      <c r="P441" s="208"/>
    </row>
    <row r="442" spans="7:16" x14ac:dyDescent="0.2">
      <c r="G442" s="163"/>
      <c r="H442" s="208"/>
      <c r="I442" s="208"/>
      <c r="J442" s="208"/>
      <c r="K442" s="208"/>
      <c r="L442" s="208"/>
      <c r="M442" s="208"/>
      <c r="N442" s="208"/>
      <c r="O442" s="208"/>
      <c r="P442" s="208"/>
    </row>
    <row r="443" spans="7:16" x14ac:dyDescent="0.2">
      <c r="G443" s="163"/>
      <c r="H443" s="208"/>
      <c r="I443" s="208"/>
      <c r="J443" s="208"/>
      <c r="K443" s="208"/>
      <c r="L443" s="208"/>
      <c r="M443" s="208"/>
      <c r="N443" s="208"/>
      <c r="O443" s="208"/>
      <c r="P443" s="208"/>
    </row>
    <row r="444" spans="7:16" x14ac:dyDescent="0.2">
      <c r="G444" s="163"/>
      <c r="H444" s="208"/>
      <c r="I444" s="208"/>
      <c r="J444" s="208"/>
      <c r="K444" s="208"/>
      <c r="L444" s="208"/>
      <c r="M444" s="208"/>
      <c r="N444" s="208"/>
      <c r="O444" s="208"/>
      <c r="P444" s="208"/>
    </row>
    <row r="445" spans="7:16" x14ac:dyDescent="0.2">
      <c r="G445" s="163"/>
      <c r="H445" s="208"/>
      <c r="I445" s="208"/>
      <c r="J445" s="208"/>
      <c r="K445" s="208"/>
      <c r="L445" s="208"/>
      <c r="M445" s="208"/>
      <c r="N445" s="208"/>
      <c r="O445" s="208"/>
      <c r="P445" s="208"/>
    </row>
    <row r="446" spans="7:16" x14ac:dyDescent="0.2">
      <c r="G446" s="163"/>
      <c r="H446" s="208"/>
      <c r="I446" s="208"/>
      <c r="J446" s="208"/>
      <c r="K446" s="208"/>
      <c r="L446" s="208"/>
      <c r="M446" s="208"/>
      <c r="N446" s="208"/>
      <c r="O446" s="208"/>
      <c r="P446" s="208"/>
    </row>
    <row r="447" spans="7:16" x14ac:dyDescent="0.2">
      <c r="G447" s="163"/>
      <c r="H447" s="208"/>
      <c r="I447" s="208"/>
      <c r="J447" s="208"/>
      <c r="K447" s="208"/>
      <c r="L447" s="208"/>
      <c r="M447" s="208"/>
      <c r="N447" s="208"/>
      <c r="O447" s="208"/>
      <c r="P447" s="208"/>
    </row>
    <row r="448" spans="7:16" x14ac:dyDescent="0.2">
      <c r="G448" s="163"/>
      <c r="H448" s="208"/>
      <c r="I448" s="208"/>
      <c r="J448" s="208"/>
      <c r="K448" s="208"/>
      <c r="L448" s="208"/>
      <c r="M448" s="208"/>
      <c r="N448" s="208"/>
      <c r="O448" s="208"/>
      <c r="P448" s="208"/>
    </row>
    <row r="449" spans="7:16" x14ac:dyDescent="0.2">
      <c r="G449" s="163"/>
      <c r="H449" s="208"/>
      <c r="I449" s="208"/>
      <c r="J449" s="208"/>
      <c r="K449" s="208"/>
      <c r="L449" s="208"/>
      <c r="M449" s="208"/>
      <c r="N449" s="208"/>
      <c r="O449" s="208"/>
      <c r="P449" s="208"/>
    </row>
    <row r="450" spans="7:16" x14ac:dyDescent="0.2">
      <c r="G450" s="163"/>
      <c r="H450" s="208"/>
      <c r="I450" s="208"/>
      <c r="J450" s="208"/>
      <c r="K450" s="208"/>
      <c r="L450" s="208"/>
      <c r="M450" s="208"/>
      <c r="N450" s="208"/>
      <c r="O450" s="208"/>
      <c r="P450" s="208"/>
    </row>
    <row r="451" spans="7:16" x14ac:dyDescent="0.2">
      <c r="G451" s="163"/>
      <c r="H451" s="208"/>
      <c r="I451" s="208"/>
      <c r="J451" s="208"/>
      <c r="K451" s="208"/>
      <c r="L451" s="208"/>
      <c r="M451" s="208"/>
      <c r="N451" s="208"/>
      <c r="O451" s="208"/>
      <c r="P451" s="208"/>
    </row>
    <row r="452" spans="7:16" x14ac:dyDescent="0.2">
      <c r="G452" s="163"/>
      <c r="H452" s="208"/>
      <c r="I452" s="208"/>
      <c r="J452" s="208"/>
      <c r="K452" s="208"/>
      <c r="L452" s="208"/>
      <c r="M452" s="208"/>
      <c r="N452" s="208"/>
      <c r="O452" s="208"/>
      <c r="P452" s="208"/>
    </row>
    <row r="453" spans="7:16" x14ac:dyDescent="0.2">
      <c r="G453" s="163"/>
      <c r="H453" s="208"/>
      <c r="I453" s="208"/>
      <c r="J453" s="208"/>
      <c r="K453" s="208"/>
      <c r="L453" s="208"/>
      <c r="M453" s="208"/>
      <c r="N453" s="208"/>
      <c r="O453" s="208"/>
      <c r="P453" s="208"/>
    </row>
    <row r="454" spans="7:16" x14ac:dyDescent="0.2">
      <c r="G454" s="163"/>
      <c r="H454" s="208"/>
      <c r="I454" s="208"/>
      <c r="J454" s="208"/>
      <c r="K454" s="208"/>
      <c r="L454" s="208"/>
      <c r="M454" s="208"/>
      <c r="N454" s="208"/>
      <c r="O454" s="208"/>
      <c r="P454" s="208"/>
    </row>
    <row r="455" spans="7:16" x14ac:dyDescent="0.2">
      <c r="G455" s="163"/>
      <c r="H455" s="208"/>
      <c r="I455" s="208"/>
      <c r="J455" s="208"/>
      <c r="K455" s="208"/>
      <c r="L455" s="208"/>
      <c r="M455" s="208"/>
      <c r="N455" s="208"/>
      <c r="O455" s="208"/>
      <c r="P455" s="208"/>
    </row>
    <row r="456" spans="7:16" x14ac:dyDescent="0.2">
      <c r="G456" s="163"/>
      <c r="H456" s="208"/>
      <c r="I456" s="208"/>
      <c r="J456" s="208"/>
      <c r="K456" s="208"/>
      <c r="L456" s="208"/>
      <c r="M456" s="208"/>
      <c r="N456" s="208"/>
      <c r="O456" s="208"/>
      <c r="P456" s="208"/>
    </row>
    <row r="457" spans="7:16" x14ac:dyDescent="0.2">
      <c r="G457" s="163"/>
      <c r="H457" s="208"/>
      <c r="I457" s="208"/>
      <c r="J457" s="208"/>
      <c r="K457" s="208"/>
      <c r="L457" s="208"/>
      <c r="M457" s="208"/>
      <c r="N457" s="208"/>
      <c r="O457" s="208"/>
      <c r="P457" s="208"/>
    </row>
    <row r="458" spans="7:16" x14ac:dyDescent="0.2">
      <c r="G458" s="163"/>
      <c r="H458" s="208"/>
      <c r="I458" s="208"/>
      <c r="J458" s="208"/>
      <c r="K458" s="208"/>
      <c r="L458" s="208"/>
      <c r="M458" s="208"/>
      <c r="N458" s="208"/>
      <c r="O458" s="208"/>
      <c r="P458" s="208"/>
    </row>
    <row r="459" spans="7:16" x14ac:dyDescent="0.2">
      <c r="G459" s="163"/>
      <c r="H459" s="208"/>
      <c r="I459" s="208"/>
      <c r="J459" s="208"/>
      <c r="K459" s="208"/>
      <c r="L459" s="208"/>
      <c r="M459" s="208"/>
      <c r="N459" s="208"/>
      <c r="O459" s="208"/>
      <c r="P459" s="208"/>
    </row>
    <row r="460" spans="7:16" x14ac:dyDescent="0.2">
      <c r="G460" s="163"/>
      <c r="H460" s="208"/>
      <c r="I460" s="208"/>
      <c r="J460" s="208"/>
      <c r="K460" s="208"/>
      <c r="L460" s="208"/>
      <c r="M460" s="208"/>
      <c r="N460" s="208"/>
      <c r="O460" s="208"/>
      <c r="P460" s="208"/>
    </row>
    <row r="461" spans="7:16" x14ac:dyDescent="0.2">
      <c r="G461" s="163"/>
      <c r="H461" s="208"/>
      <c r="I461" s="208"/>
      <c r="J461" s="208"/>
      <c r="K461" s="208"/>
      <c r="L461" s="208"/>
      <c r="M461" s="208"/>
      <c r="N461" s="208"/>
      <c r="O461" s="208"/>
      <c r="P461" s="208"/>
    </row>
    <row r="462" spans="7:16" x14ac:dyDescent="0.2">
      <c r="G462" s="163"/>
      <c r="H462" s="208"/>
      <c r="I462" s="208"/>
      <c r="J462" s="208"/>
      <c r="K462" s="208"/>
      <c r="L462" s="208"/>
      <c r="M462" s="208"/>
      <c r="N462" s="208"/>
      <c r="O462" s="208"/>
      <c r="P462" s="208"/>
    </row>
    <row r="463" spans="7:16" x14ac:dyDescent="0.2">
      <c r="G463" s="163"/>
      <c r="H463" s="208"/>
      <c r="I463" s="208"/>
      <c r="J463" s="208"/>
      <c r="K463" s="208"/>
      <c r="L463" s="208"/>
      <c r="M463" s="208"/>
      <c r="N463" s="208"/>
      <c r="O463" s="208"/>
      <c r="P463" s="208"/>
    </row>
    <row r="464" spans="7:16" x14ac:dyDescent="0.2">
      <c r="G464" s="163"/>
      <c r="H464" s="208"/>
      <c r="I464" s="208"/>
      <c r="J464" s="208"/>
      <c r="K464" s="208"/>
      <c r="L464" s="208"/>
      <c r="M464" s="208"/>
      <c r="N464" s="208"/>
      <c r="O464" s="208"/>
      <c r="P464" s="208"/>
    </row>
    <row r="465" spans="7:16" x14ac:dyDescent="0.2">
      <c r="G465" s="163"/>
      <c r="H465" s="208"/>
      <c r="I465" s="208"/>
      <c r="J465" s="208"/>
      <c r="K465" s="208"/>
      <c r="L465" s="208"/>
      <c r="M465" s="208"/>
      <c r="N465" s="208"/>
      <c r="O465" s="208"/>
      <c r="P465" s="208"/>
    </row>
    <row r="466" spans="7:16" x14ac:dyDescent="0.2">
      <c r="G466" s="163"/>
      <c r="H466" s="208"/>
      <c r="I466" s="208"/>
      <c r="J466" s="208"/>
      <c r="K466" s="208"/>
      <c r="L466" s="208"/>
      <c r="M466" s="208"/>
      <c r="N466" s="208"/>
      <c r="O466" s="208"/>
      <c r="P466" s="208"/>
    </row>
    <row r="467" spans="7:16" x14ac:dyDescent="0.2">
      <c r="G467" s="163"/>
      <c r="H467" s="208"/>
      <c r="I467" s="208"/>
      <c r="J467" s="208"/>
      <c r="K467" s="208"/>
      <c r="L467" s="208"/>
      <c r="M467" s="208"/>
      <c r="N467" s="208"/>
      <c r="O467" s="208"/>
      <c r="P467" s="208"/>
    </row>
    <row r="468" spans="7:16" x14ac:dyDescent="0.2">
      <c r="G468" s="163"/>
      <c r="H468" s="208"/>
      <c r="I468" s="208"/>
      <c r="J468" s="208"/>
      <c r="K468" s="208"/>
      <c r="L468" s="208"/>
      <c r="M468" s="208"/>
      <c r="N468" s="208"/>
      <c r="O468" s="208"/>
      <c r="P468" s="208"/>
    </row>
    <row r="469" spans="7:16" x14ac:dyDescent="0.2">
      <c r="G469" s="163"/>
      <c r="H469" s="208"/>
      <c r="I469" s="208"/>
      <c r="J469" s="208"/>
      <c r="K469" s="208"/>
      <c r="L469" s="208"/>
      <c r="M469" s="208"/>
      <c r="N469" s="208"/>
      <c r="O469" s="208"/>
      <c r="P469" s="208"/>
    </row>
    <row r="470" spans="7:16" x14ac:dyDescent="0.2">
      <c r="G470" s="163"/>
      <c r="H470" s="208"/>
      <c r="I470" s="208"/>
      <c r="J470" s="208"/>
      <c r="K470" s="208"/>
      <c r="L470" s="208"/>
      <c r="M470" s="208"/>
      <c r="N470" s="208"/>
      <c r="O470" s="208"/>
      <c r="P470" s="208"/>
    </row>
    <row r="471" spans="7:16" x14ac:dyDescent="0.2">
      <c r="G471" s="163"/>
      <c r="H471" s="208"/>
      <c r="I471" s="208"/>
      <c r="J471" s="208"/>
      <c r="K471" s="208"/>
      <c r="L471" s="208"/>
      <c r="M471" s="208"/>
      <c r="N471" s="208"/>
      <c r="O471" s="208"/>
      <c r="P471" s="208"/>
    </row>
    <row r="472" spans="7:16" x14ac:dyDescent="0.2">
      <c r="G472" s="163"/>
      <c r="H472" s="208"/>
      <c r="I472" s="208"/>
      <c r="J472" s="208"/>
      <c r="K472" s="208"/>
      <c r="L472" s="208"/>
      <c r="M472" s="208"/>
      <c r="N472" s="208"/>
      <c r="O472" s="208"/>
      <c r="P472" s="208"/>
    </row>
    <row r="473" spans="7:16" x14ac:dyDescent="0.2">
      <c r="G473" s="163"/>
      <c r="H473" s="208"/>
      <c r="I473" s="208"/>
      <c r="J473" s="208"/>
      <c r="K473" s="208"/>
      <c r="L473" s="208"/>
      <c r="M473" s="208"/>
      <c r="N473" s="208"/>
      <c r="O473" s="208"/>
      <c r="P473" s="208"/>
    </row>
  </sheetData>
  <mergeCells count="84">
    <mergeCell ref="O3:O4"/>
    <mergeCell ref="L164:L165"/>
    <mergeCell ref="M164:M165"/>
    <mergeCell ref="N164:N165"/>
    <mergeCell ref="L3:L4"/>
    <mergeCell ref="M3:M4"/>
    <mergeCell ref="N3:N4"/>
    <mergeCell ref="A343:G343"/>
    <mergeCell ref="G147:G148"/>
    <mergeCell ref="A344:A345"/>
    <mergeCell ref="C344:C345"/>
    <mergeCell ref="D344:D345"/>
    <mergeCell ref="E344:E345"/>
    <mergeCell ref="F344:F345"/>
    <mergeCell ref="A317:G317"/>
    <mergeCell ref="A318:G318"/>
    <mergeCell ref="A333:A334"/>
    <mergeCell ref="C333:C334"/>
    <mergeCell ref="D333:D334"/>
    <mergeCell ref="E333:E334"/>
    <mergeCell ref="F333:F334"/>
    <mergeCell ref="A332:G332"/>
    <mergeCell ref="A319:A320"/>
    <mergeCell ref="C319:C320"/>
    <mergeCell ref="D319:D320"/>
    <mergeCell ref="E319:E320"/>
    <mergeCell ref="F319:F320"/>
    <mergeCell ref="A145:G145"/>
    <mergeCell ref="A146:G146"/>
    <mergeCell ref="A164:A165"/>
    <mergeCell ref="C164:C165"/>
    <mergeCell ref="D164:D165"/>
    <mergeCell ref="E164:E165"/>
    <mergeCell ref="F164:F165"/>
    <mergeCell ref="B164:B165"/>
    <mergeCell ref="A162:G162"/>
    <mergeCell ref="A147:A148"/>
    <mergeCell ref="C147:C148"/>
    <mergeCell ref="D147:D148"/>
    <mergeCell ref="E147:E148"/>
    <mergeCell ref="F147:F148"/>
    <mergeCell ref="A115:A116"/>
    <mergeCell ref="C115:C116"/>
    <mergeCell ref="D115:D116"/>
    <mergeCell ref="E115:E116"/>
    <mergeCell ref="F115:F116"/>
    <mergeCell ref="F56:F57"/>
    <mergeCell ref="A84:A85"/>
    <mergeCell ref="C84:C85"/>
    <mergeCell ref="D84:D85"/>
    <mergeCell ref="E84:E85"/>
    <mergeCell ref="F84:F85"/>
    <mergeCell ref="G164:G165"/>
    <mergeCell ref="A2:F2"/>
    <mergeCell ref="A3:A4"/>
    <mergeCell ref="C3:C4"/>
    <mergeCell ref="D3:D4"/>
    <mergeCell ref="E3:E4"/>
    <mergeCell ref="F3:F4"/>
    <mergeCell ref="A31:A32"/>
    <mergeCell ref="C31:C32"/>
    <mergeCell ref="D31:D32"/>
    <mergeCell ref="E31:E32"/>
    <mergeCell ref="F31:F32"/>
    <mergeCell ref="A56:A57"/>
    <mergeCell ref="C56:C57"/>
    <mergeCell ref="D56:D57"/>
    <mergeCell ref="E56:E57"/>
    <mergeCell ref="G344:G345"/>
    <mergeCell ref="G3:G4"/>
    <mergeCell ref="G31:G32"/>
    <mergeCell ref="C163:G163"/>
    <mergeCell ref="G319:G320"/>
    <mergeCell ref="G115:G116"/>
    <mergeCell ref="G56:G57"/>
    <mergeCell ref="G84:G85"/>
    <mergeCell ref="A29:G29"/>
    <mergeCell ref="A30:G30"/>
    <mergeCell ref="A54:G54"/>
    <mergeCell ref="A55:G55"/>
    <mergeCell ref="A82:G82"/>
    <mergeCell ref="A83:G83"/>
    <mergeCell ref="A113:G113"/>
    <mergeCell ref="A114:G114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1"/>
  <sheetViews>
    <sheetView topLeftCell="C205" workbookViewId="0">
      <selection activeCell="G152" sqref="G152"/>
    </sheetView>
  </sheetViews>
  <sheetFormatPr defaultColWidth="9.14453125" defaultRowHeight="15" x14ac:dyDescent="0.2"/>
  <cols>
    <col min="1" max="1" width="4.16796875" style="126" customWidth="1"/>
    <col min="2" max="2" width="13.046875" style="126" customWidth="1"/>
    <col min="3" max="3" width="38.875" style="126" customWidth="1"/>
    <col min="4" max="4" width="15.73828125" style="126" bestFit="1" customWidth="1"/>
    <col min="5" max="5" width="21.7890625" style="126" customWidth="1"/>
    <col min="6" max="6" width="22.1953125" style="126" customWidth="1"/>
    <col min="7" max="7" width="14.2578125" style="11" customWidth="1"/>
    <col min="8" max="8" width="10.625" style="126" bestFit="1" customWidth="1"/>
    <col min="9" max="9" width="15.6015625" style="126" customWidth="1"/>
    <col min="10" max="10" width="14.52734375" style="126" customWidth="1"/>
    <col min="11" max="11" width="3.359375" style="126" customWidth="1"/>
    <col min="12" max="12" width="22.59765625" style="126" customWidth="1"/>
    <col min="13" max="13" width="13.31640625" style="126" bestFit="1" customWidth="1"/>
    <col min="14" max="14" width="16.0078125" style="126" customWidth="1"/>
    <col min="15" max="16384" width="9.14453125" style="126"/>
  </cols>
  <sheetData>
    <row r="1" spans="1:10" x14ac:dyDescent="0.2">
      <c r="A1" s="562" t="s">
        <v>467</v>
      </c>
      <c r="B1" s="562"/>
      <c r="C1" s="562"/>
      <c r="D1" s="562"/>
      <c r="E1" s="562"/>
      <c r="F1" s="562"/>
    </row>
    <row r="2" spans="1:10" ht="19.5" thickBot="1" x14ac:dyDescent="0.3">
      <c r="A2" s="558" t="s">
        <v>189</v>
      </c>
      <c r="B2" s="559"/>
      <c r="C2" s="559"/>
      <c r="D2" s="559"/>
      <c r="E2" s="559"/>
      <c r="F2" s="560"/>
      <c r="G2" s="91"/>
    </row>
    <row r="3" spans="1:10" ht="43.5" customHeight="1" x14ac:dyDescent="0.2">
      <c r="A3" s="172" t="s">
        <v>190</v>
      </c>
      <c r="B3" s="176" t="s">
        <v>191</v>
      </c>
      <c r="C3" s="176" t="s">
        <v>192</v>
      </c>
      <c r="D3" s="231" t="s">
        <v>193</v>
      </c>
      <c r="E3" s="282" t="s">
        <v>453</v>
      </c>
      <c r="F3" s="298" t="s">
        <v>454</v>
      </c>
      <c r="G3" s="331" t="s">
        <v>475</v>
      </c>
      <c r="H3" s="368" t="s">
        <v>489</v>
      </c>
      <c r="I3" s="368" t="s">
        <v>478</v>
      </c>
      <c r="J3" s="340" t="s">
        <v>493</v>
      </c>
    </row>
    <row r="4" spans="1:10" ht="12" customHeight="1" thickBot="1" x14ac:dyDescent="0.25">
      <c r="A4" s="172">
        <v>1</v>
      </c>
      <c r="B4" s="172">
        <v>1131000</v>
      </c>
      <c r="C4" s="176" t="s">
        <v>194</v>
      </c>
      <c r="D4" s="190"/>
      <c r="E4" s="296"/>
      <c r="F4" s="299"/>
      <c r="G4" s="332"/>
      <c r="H4" s="369"/>
      <c r="I4" s="369"/>
      <c r="J4" s="299"/>
    </row>
    <row r="5" spans="1:10" ht="12" customHeight="1" x14ac:dyDescent="0.2">
      <c r="A5" s="125"/>
      <c r="B5" s="125">
        <v>1131001</v>
      </c>
      <c r="C5" s="161" t="s">
        <v>195</v>
      </c>
      <c r="D5" s="9">
        <v>4000</v>
      </c>
      <c r="E5" s="284">
        <v>0</v>
      </c>
      <c r="F5" s="300">
        <v>4000</v>
      </c>
      <c r="G5" s="333">
        <v>0</v>
      </c>
      <c r="H5" s="336">
        <f>G5/F5*100</f>
        <v>0</v>
      </c>
      <c r="I5" s="404">
        <v>4000</v>
      </c>
      <c r="J5" s="378">
        <f>I5-G5</f>
        <v>4000</v>
      </c>
    </row>
    <row r="6" spans="1:10" x14ac:dyDescent="0.2">
      <c r="A6" s="125"/>
      <c r="B6" s="125">
        <v>1131002</v>
      </c>
      <c r="C6" s="161" t="s">
        <v>196</v>
      </c>
      <c r="D6" s="9">
        <v>500000</v>
      </c>
      <c r="E6" s="284">
        <v>8706</v>
      </c>
      <c r="F6" s="300">
        <v>500000</v>
      </c>
      <c r="G6" s="334">
        <v>171209</v>
      </c>
      <c r="H6" s="336">
        <f>G6/F6*100</f>
        <v>34.241799999999998</v>
      </c>
      <c r="I6" s="404">
        <v>500000</v>
      </c>
      <c r="J6" s="378">
        <f>I6-G6</f>
        <v>328791</v>
      </c>
    </row>
    <row r="7" spans="1:10" x14ac:dyDescent="0.2">
      <c r="A7" s="125"/>
      <c r="B7" s="125">
        <v>1131003</v>
      </c>
      <c r="C7" s="161" t="s">
        <v>197</v>
      </c>
      <c r="D7" s="9">
        <v>47800</v>
      </c>
      <c r="E7" s="284">
        <v>92796</v>
      </c>
      <c r="F7" s="300">
        <v>47800</v>
      </c>
      <c r="G7" s="334"/>
      <c r="H7" s="336">
        <f t="shared" ref="H7:H64" si="0">G7/F7*100</f>
        <v>0</v>
      </c>
      <c r="I7" s="404">
        <v>47800</v>
      </c>
      <c r="J7" s="378">
        <f t="shared" ref="J7:J70" si="1">I7-G7</f>
        <v>47800</v>
      </c>
    </row>
    <row r="8" spans="1:10" x14ac:dyDescent="0.2">
      <c r="A8" s="125"/>
      <c r="B8" s="125">
        <v>1131004</v>
      </c>
      <c r="C8" s="161" t="s">
        <v>198</v>
      </c>
      <c r="D8" s="9">
        <v>50000</v>
      </c>
      <c r="E8" s="284"/>
      <c r="F8" s="300"/>
      <c r="G8" s="334">
        <v>0</v>
      </c>
      <c r="H8" s="336"/>
      <c r="I8" s="369"/>
      <c r="J8" s="378">
        <f t="shared" si="1"/>
        <v>0</v>
      </c>
    </row>
    <row r="9" spans="1:10" x14ac:dyDescent="0.2">
      <c r="A9" s="125"/>
      <c r="B9" s="125"/>
      <c r="C9" s="192"/>
      <c r="D9" s="38">
        <f>SUM(D5:D8)</f>
        <v>601800</v>
      </c>
      <c r="E9" s="232">
        <f>SUM(E5:E8)</f>
        <v>101502</v>
      </c>
      <c r="F9" s="301">
        <f>SUM(F5:F8)</f>
        <v>551800</v>
      </c>
      <c r="G9" s="334">
        <f>SUM(G4:G8)</f>
        <v>171209</v>
      </c>
      <c r="H9" s="336">
        <f t="shared" si="0"/>
        <v>31.027364987314243</v>
      </c>
      <c r="I9" s="373">
        <f>SUM(I5:I8)</f>
        <v>551800</v>
      </c>
      <c r="J9" s="378">
        <f t="shared" si="1"/>
        <v>380591</v>
      </c>
    </row>
    <row r="10" spans="1:10" ht="11.25" customHeight="1" x14ac:dyDescent="0.2">
      <c r="A10" s="125"/>
      <c r="B10" s="125"/>
      <c r="C10" s="192"/>
      <c r="D10" s="192"/>
      <c r="E10" s="296"/>
      <c r="F10" s="302"/>
      <c r="G10" s="334"/>
      <c r="H10" s="336"/>
      <c r="I10" s="369"/>
      <c r="J10" s="378">
        <f t="shared" si="1"/>
        <v>0</v>
      </c>
    </row>
    <row r="11" spans="1:10" x14ac:dyDescent="0.2">
      <c r="A11" s="180">
        <v>2</v>
      </c>
      <c r="B11" s="180">
        <v>1412000</v>
      </c>
      <c r="C11" s="178" t="s">
        <v>199</v>
      </c>
      <c r="D11" s="192"/>
      <c r="E11" s="296"/>
      <c r="F11" s="302"/>
      <c r="G11" s="334"/>
      <c r="H11" s="336"/>
      <c r="I11" s="369"/>
      <c r="J11" s="378">
        <f t="shared" si="1"/>
        <v>0</v>
      </c>
    </row>
    <row r="12" spans="1:10" s="146" customFormat="1" x14ac:dyDescent="0.2">
      <c r="A12" s="145"/>
      <c r="B12" s="35">
        <v>1412003</v>
      </c>
      <c r="C12" s="33" t="s">
        <v>200</v>
      </c>
      <c r="D12" s="36">
        <v>60000</v>
      </c>
      <c r="E12" s="285">
        <v>0</v>
      </c>
      <c r="F12" s="303">
        <v>60000</v>
      </c>
      <c r="G12" s="335">
        <v>0</v>
      </c>
      <c r="H12" s="336">
        <f t="shared" si="0"/>
        <v>0</v>
      </c>
      <c r="I12" s="405">
        <v>60000</v>
      </c>
      <c r="J12" s="378">
        <f t="shared" si="1"/>
        <v>60000</v>
      </c>
    </row>
    <row r="13" spans="1:10" x14ac:dyDescent="0.2">
      <c r="A13" s="125"/>
      <c r="B13" s="125">
        <v>1412004</v>
      </c>
      <c r="C13" s="192" t="s">
        <v>201</v>
      </c>
      <c r="D13" s="9">
        <v>15000</v>
      </c>
      <c r="E13" s="284"/>
      <c r="F13" s="300">
        <v>15000</v>
      </c>
      <c r="G13" s="334">
        <v>0</v>
      </c>
      <c r="H13" s="336">
        <f t="shared" si="0"/>
        <v>0</v>
      </c>
      <c r="I13" s="336">
        <v>15000</v>
      </c>
      <c r="J13" s="378">
        <f t="shared" si="1"/>
        <v>15000</v>
      </c>
    </row>
    <row r="14" spans="1:10" s="148" customFormat="1" x14ac:dyDescent="0.2">
      <c r="A14" s="356"/>
      <c r="B14" s="356">
        <v>1412005</v>
      </c>
      <c r="C14" s="160" t="s">
        <v>202</v>
      </c>
      <c r="D14" s="379">
        <v>3000</v>
      </c>
      <c r="E14" s="380"/>
      <c r="F14" s="381">
        <v>3000</v>
      </c>
      <c r="G14" s="382">
        <v>8510.89</v>
      </c>
      <c r="H14" s="336">
        <f t="shared" si="0"/>
        <v>283.69633333333331</v>
      </c>
      <c r="I14" s="342">
        <v>12000</v>
      </c>
      <c r="J14" s="378">
        <f t="shared" si="1"/>
        <v>3489.1100000000006</v>
      </c>
    </row>
    <row r="15" spans="1:10" x14ac:dyDescent="0.2">
      <c r="A15" s="180"/>
      <c r="B15" s="125">
        <v>1412007</v>
      </c>
      <c r="C15" s="192" t="s">
        <v>203</v>
      </c>
      <c r="D15" s="9">
        <v>300000</v>
      </c>
      <c r="E15" s="284">
        <v>131141</v>
      </c>
      <c r="F15" s="300">
        <v>350000</v>
      </c>
      <c r="G15" s="334">
        <v>180837.9</v>
      </c>
      <c r="H15" s="336">
        <f t="shared" si="0"/>
        <v>51.667971428571427</v>
      </c>
      <c r="I15" s="336">
        <v>350000</v>
      </c>
      <c r="J15" s="378">
        <f t="shared" si="1"/>
        <v>169162.1</v>
      </c>
    </row>
    <row r="16" spans="1:10" x14ac:dyDescent="0.2">
      <c r="A16" s="125"/>
      <c r="B16" s="125">
        <v>1412009</v>
      </c>
      <c r="C16" s="192" t="s">
        <v>204</v>
      </c>
      <c r="D16" s="9">
        <v>60000</v>
      </c>
      <c r="E16" s="284">
        <v>22700</v>
      </c>
      <c r="F16" s="300">
        <v>50000</v>
      </c>
      <c r="G16" s="334">
        <v>0</v>
      </c>
      <c r="H16" s="336">
        <f t="shared" si="0"/>
        <v>0</v>
      </c>
      <c r="I16" s="336">
        <v>50000</v>
      </c>
      <c r="J16" s="378">
        <f t="shared" si="1"/>
        <v>50000</v>
      </c>
    </row>
    <row r="17" spans="1:10" ht="15.75" thickBot="1" x14ac:dyDescent="0.25">
      <c r="A17" s="180"/>
      <c r="B17" s="180"/>
      <c r="C17" s="97" t="s">
        <v>272</v>
      </c>
      <c r="D17" s="38">
        <f>SUM(D12:D16)</f>
        <v>438000</v>
      </c>
      <c r="E17" s="232"/>
      <c r="F17" s="304">
        <f>SUM(F12:F16)</f>
        <v>478000</v>
      </c>
      <c r="G17" s="239">
        <f>SUM(G12:G16)</f>
        <v>189348.78999999998</v>
      </c>
      <c r="H17" s="336">
        <f t="shared" si="0"/>
        <v>39.612717573221751</v>
      </c>
      <c r="I17" s="337">
        <f>SUM(I12:I16)</f>
        <v>487000</v>
      </c>
      <c r="J17" s="378">
        <f t="shared" si="1"/>
        <v>297651.21000000002</v>
      </c>
    </row>
    <row r="18" spans="1:10" x14ac:dyDescent="0.2">
      <c r="A18" s="278"/>
      <c r="B18" s="279"/>
      <c r="C18" s="291"/>
      <c r="D18" s="225"/>
      <c r="E18" s="225"/>
      <c r="F18" s="297"/>
      <c r="G18" s="336"/>
      <c r="H18" s="336"/>
      <c r="I18" s="369"/>
      <c r="J18" s="378">
        <f t="shared" si="1"/>
        <v>0</v>
      </c>
    </row>
    <row r="19" spans="1:10" ht="18.75" x14ac:dyDescent="0.25">
      <c r="A19" s="558" t="s">
        <v>468</v>
      </c>
      <c r="B19" s="559"/>
      <c r="C19" s="559"/>
      <c r="D19" s="559"/>
      <c r="E19" s="559"/>
      <c r="F19" s="559"/>
      <c r="G19" s="336"/>
      <c r="H19" s="336"/>
      <c r="I19" s="369"/>
      <c r="J19" s="378">
        <f t="shared" si="1"/>
        <v>0</v>
      </c>
    </row>
    <row r="20" spans="1:10" ht="27.75" customHeight="1" x14ac:dyDescent="0.2">
      <c r="A20" s="172" t="s">
        <v>190</v>
      </c>
      <c r="B20" s="176" t="s">
        <v>191</v>
      </c>
      <c r="C20" s="176" t="s">
        <v>192</v>
      </c>
      <c r="D20" s="176" t="s">
        <v>193</v>
      </c>
      <c r="E20" s="176" t="s">
        <v>453</v>
      </c>
      <c r="F20" s="282" t="s">
        <v>454</v>
      </c>
      <c r="G20" s="336"/>
      <c r="H20" s="336"/>
      <c r="I20" s="369"/>
      <c r="J20" s="378">
        <f t="shared" si="1"/>
        <v>0</v>
      </c>
    </row>
    <row r="21" spans="1:10" ht="19.5" thickBot="1" x14ac:dyDescent="0.3">
      <c r="A21" s="258">
        <v>3</v>
      </c>
      <c r="B21" s="263">
        <v>1423000</v>
      </c>
      <c r="C21" s="263" t="s">
        <v>205</v>
      </c>
      <c r="D21" s="263"/>
      <c r="E21" s="263"/>
      <c r="F21" s="306"/>
      <c r="G21" s="336"/>
      <c r="H21" s="336"/>
      <c r="I21" s="369"/>
      <c r="J21" s="378">
        <f t="shared" si="1"/>
        <v>0</v>
      </c>
    </row>
    <row r="22" spans="1:10" x14ac:dyDescent="0.2">
      <c r="A22" s="125"/>
      <c r="B22" s="125">
        <v>1423001</v>
      </c>
      <c r="C22" s="192" t="s">
        <v>206</v>
      </c>
      <c r="D22" s="9">
        <v>23000</v>
      </c>
      <c r="E22" s="284">
        <v>11100</v>
      </c>
      <c r="F22" s="307">
        <v>23000</v>
      </c>
      <c r="G22" s="336">
        <v>11925</v>
      </c>
      <c r="H22" s="336">
        <f t="shared" si="0"/>
        <v>51.847826086956516</v>
      </c>
      <c r="I22" s="406">
        <v>23000</v>
      </c>
      <c r="J22" s="378">
        <f t="shared" si="1"/>
        <v>11075</v>
      </c>
    </row>
    <row r="23" spans="1:10" x14ac:dyDescent="0.2">
      <c r="A23" s="125"/>
      <c r="B23" s="125">
        <v>1423002</v>
      </c>
      <c r="C23" s="192" t="s">
        <v>207</v>
      </c>
      <c r="D23" s="9">
        <v>2500</v>
      </c>
      <c r="E23" s="284">
        <v>0</v>
      </c>
      <c r="F23" s="300">
        <v>2000</v>
      </c>
      <c r="G23" s="336">
        <v>0</v>
      </c>
      <c r="H23" s="336">
        <f t="shared" si="0"/>
        <v>0</v>
      </c>
      <c r="I23" s="404">
        <v>2000</v>
      </c>
      <c r="J23" s="378">
        <f t="shared" si="1"/>
        <v>2000</v>
      </c>
    </row>
    <row r="24" spans="1:10" ht="16.5" customHeight="1" x14ac:dyDescent="0.2">
      <c r="A24" s="125"/>
      <c r="B24" s="125">
        <v>1423003</v>
      </c>
      <c r="C24" s="161" t="s">
        <v>208</v>
      </c>
      <c r="D24" s="9">
        <v>700</v>
      </c>
      <c r="E24" s="284">
        <v>160</v>
      </c>
      <c r="F24" s="300">
        <v>700</v>
      </c>
      <c r="G24" s="336">
        <v>0</v>
      </c>
      <c r="H24" s="336">
        <f t="shared" si="0"/>
        <v>0</v>
      </c>
      <c r="I24" s="404">
        <v>700</v>
      </c>
      <c r="J24" s="378">
        <f t="shared" si="1"/>
        <v>700</v>
      </c>
    </row>
    <row r="25" spans="1:10" x14ac:dyDescent="0.2">
      <c r="A25" s="125"/>
      <c r="B25" s="125">
        <v>1423004</v>
      </c>
      <c r="C25" s="161" t="s">
        <v>209</v>
      </c>
      <c r="D25" s="9">
        <v>1000</v>
      </c>
      <c r="E25" s="284">
        <v>800</v>
      </c>
      <c r="F25" s="300">
        <v>1000</v>
      </c>
      <c r="G25" s="336">
        <v>1000</v>
      </c>
      <c r="H25" s="336">
        <f t="shared" si="0"/>
        <v>100</v>
      </c>
      <c r="I25" s="404">
        <v>1000</v>
      </c>
      <c r="J25" s="378">
        <f t="shared" si="1"/>
        <v>0</v>
      </c>
    </row>
    <row r="26" spans="1:10" ht="28.5" customHeight="1" x14ac:dyDescent="0.2">
      <c r="A26" s="125"/>
      <c r="B26" s="125">
        <v>1423005</v>
      </c>
      <c r="C26" s="161" t="s">
        <v>210</v>
      </c>
      <c r="D26" s="9">
        <v>2500</v>
      </c>
      <c r="E26" s="284">
        <v>0</v>
      </c>
      <c r="F26" s="300">
        <v>2000</v>
      </c>
      <c r="G26" s="336">
        <v>0</v>
      </c>
      <c r="H26" s="336">
        <f t="shared" si="0"/>
        <v>0</v>
      </c>
      <c r="I26" s="404">
        <v>2000</v>
      </c>
      <c r="J26" s="378">
        <f t="shared" si="1"/>
        <v>2000</v>
      </c>
    </row>
    <row r="27" spans="1:10" ht="20.25" customHeight="1" x14ac:dyDescent="0.2">
      <c r="A27" s="125"/>
      <c r="B27" s="125">
        <v>1423006</v>
      </c>
      <c r="C27" s="161" t="s">
        <v>211</v>
      </c>
      <c r="D27" s="9">
        <v>1000</v>
      </c>
      <c r="E27" s="284">
        <v>300</v>
      </c>
      <c r="F27" s="300">
        <v>1000</v>
      </c>
      <c r="G27" s="336">
        <v>1000</v>
      </c>
      <c r="H27" s="336">
        <f t="shared" si="0"/>
        <v>100</v>
      </c>
      <c r="I27" s="404">
        <v>1000</v>
      </c>
      <c r="J27" s="378">
        <f t="shared" si="1"/>
        <v>0</v>
      </c>
    </row>
    <row r="28" spans="1:10" ht="26.25" customHeight="1" x14ac:dyDescent="0.2">
      <c r="A28" s="125"/>
      <c r="B28" s="125">
        <v>1423007</v>
      </c>
      <c r="C28" s="161" t="s">
        <v>212</v>
      </c>
      <c r="D28" s="9">
        <v>300</v>
      </c>
      <c r="E28" s="284">
        <v>2840</v>
      </c>
      <c r="F28" s="300">
        <v>3000</v>
      </c>
      <c r="G28" s="336">
        <v>0</v>
      </c>
      <c r="H28" s="336">
        <f t="shared" si="0"/>
        <v>0</v>
      </c>
      <c r="I28" s="404">
        <v>3000</v>
      </c>
      <c r="J28" s="378">
        <f t="shared" si="1"/>
        <v>3000</v>
      </c>
    </row>
    <row r="29" spans="1:10" x14ac:dyDescent="0.2">
      <c r="A29" s="125"/>
      <c r="B29" s="125">
        <v>1423008</v>
      </c>
      <c r="C29" s="192" t="s">
        <v>213</v>
      </c>
      <c r="D29" s="9">
        <v>1000</v>
      </c>
      <c r="E29" s="284"/>
      <c r="F29" s="300">
        <v>1000</v>
      </c>
      <c r="G29" s="336">
        <v>0</v>
      </c>
      <c r="H29" s="336">
        <f t="shared" si="0"/>
        <v>0</v>
      </c>
      <c r="I29" s="404">
        <v>1000</v>
      </c>
      <c r="J29" s="378">
        <f t="shared" si="1"/>
        <v>1000</v>
      </c>
    </row>
    <row r="30" spans="1:10" x14ac:dyDescent="0.2">
      <c r="A30" s="125"/>
      <c r="B30" s="125">
        <v>1423009</v>
      </c>
      <c r="C30" s="192" t="s">
        <v>214</v>
      </c>
      <c r="D30" s="9">
        <v>60000</v>
      </c>
      <c r="E30" s="284">
        <v>63100</v>
      </c>
      <c r="F30" s="300">
        <v>70000</v>
      </c>
      <c r="G30" s="336">
        <v>16060</v>
      </c>
      <c r="H30" s="336">
        <f t="shared" si="0"/>
        <v>22.942857142857143</v>
      </c>
      <c r="I30" s="404">
        <v>70000</v>
      </c>
      <c r="J30" s="378">
        <f t="shared" si="1"/>
        <v>53940</v>
      </c>
    </row>
    <row r="31" spans="1:10" x14ac:dyDescent="0.2">
      <c r="A31" s="125"/>
      <c r="B31" s="125">
        <v>1423011</v>
      </c>
      <c r="C31" s="192" t="s">
        <v>215</v>
      </c>
      <c r="D31" s="9">
        <v>20000</v>
      </c>
      <c r="E31" s="284">
        <v>15970</v>
      </c>
      <c r="F31" s="300">
        <v>25000</v>
      </c>
      <c r="G31" s="336">
        <v>19900</v>
      </c>
      <c r="H31" s="336">
        <f t="shared" si="0"/>
        <v>79.600000000000009</v>
      </c>
      <c r="I31" s="404">
        <v>25000</v>
      </c>
      <c r="J31" s="378">
        <f t="shared" si="1"/>
        <v>5100</v>
      </c>
    </row>
    <row r="32" spans="1:10" ht="18" customHeight="1" x14ac:dyDescent="0.2">
      <c r="A32" s="125"/>
      <c r="B32" s="125">
        <v>1423012</v>
      </c>
      <c r="C32" s="161" t="s">
        <v>216</v>
      </c>
      <c r="D32" s="9">
        <v>25000</v>
      </c>
      <c r="E32" s="284">
        <v>14450</v>
      </c>
      <c r="F32" s="300">
        <v>25000</v>
      </c>
      <c r="G32" s="336">
        <v>8200</v>
      </c>
      <c r="H32" s="336">
        <f t="shared" si="0"/>
        <v>32.800000000000004</v>
      </c>
      <c r="I32" s="404">
        <v>25000</v>
      </c>
      <c r="J32" s="378">
        <f t="shared" si="1"/>
        <v>16800</v>
      </c>
    </row>
    <row r="33" spans="1:10" x14ac:dyDescent="0.2">
      <c r="A33" s="180"/>
      <c r="B33" s="125">
        <v>1423014</v>
      </c>
      <c r="C33" s="192" t="s">
        <v>217</v>
      </c>
      <c r="D33" s="9">
        <v>2000</v>
      </c>
      <c r="E33" s="284"/>
      <c r="F33" s="300">
        <v>2000</v>
      </c>
      <c r="G33" s="336">
        <v>0</v>
      </c>
      <c r="H33" s="336">
        <f t="shared" si="0"/>
        <v>0</v>
      </c>
      <c r="I33" s="404">
        <v>2000</v>
      </c>
      <c r="J33" s="378">
        <f t="shared" si="1"/>
        <v>2000</v>
      </c>
    </row>
    <row r="34" spans="1:10" x14ac:dyDescent="0.2">
      <c r="A34" s="125"/>
      <c r="B34" s="125">
        <v>1423015</v>
      </c>
      <c r="C34" s="192" t="s">
        <v>218</v>
      </c>
      <c r="D34" s="9">
        <v>24000</v>
      </c>
      <c r="E34" s="284">
        <v>2600</v>
      </c>
      <c r="F34" s="300">
        <v>20000</v>
      </c>
      <c r="G34" s="336">
        <v>8910</v>
      </c>
      <c r="H34" s="336">
        <f t="shared" si="0"/>
        <v>44.55</v>
      </c>
      <c r="I34" s="404">
        <v>20000</v>
      </c>
      <c r="J34" s="378">
        <f t="shared" si="1"/>
        <v>11090</v>
      </c>
    </row>
    <row r="35" spans="1:10" x14ac:dyDescent="0.2">
      <c r="A35" s="125"/>
      <c r="B35" s="125">
        <v>1423043</v>
      </c>
      <c r="C35" s="192" t="s">
        <v>219</v>
      </c>
      <c r="D35" s="9">
        <v>500</v>
      </c>
      <c r="E35" s="284"/>
      <c r="F35" s="300">
        <v>500</v>
      </c>
      <c r="G35" s="336">
        <v>0</v>
      </c>
      <c r="H35" s="336">
        <f t="shared" si="0"/>
        <v>0</v>
      </c>
      <c r="I35" s="404">
        <v>500</v>
      </c>
      <c r="J35" s="378">
        <f t="shared" si="1"/>
        <v>500</v>
      </c>
    </row>
    <row r="36" spans="1:10" x14ac:dyDescent="0.2">
      <c r="A36" s="125"/>
      <c r="B36" s="125">
        <v>1423087</v>
      </c>
      <c r="C36" s="192" t="s">
        <v>220</v>
      </c>
      <c r="D36" s="9">
        <v>10000</v>
      </c>
      <c r="E36" s="284"/>
      <c r="F36" s="300">
        <v>10000</v>
      </c>
      <c r="G36" s="336">
        <v>0</v>
      </c>
      <c r="H36" s="336">
        <f t="shared" si="0"/>
        <v>0</v>
      </c>
      <c r="I36" s="404">
        <v>10000</v>
      </c>
      <c r="J36" s="378">
        <f t="shared" si="1"/>
        <v>10000</v>
      </c>
    </row>
    <row r="37" spans="1:10" x14ac:dyDescent="0.2">
      <c r="A37" s="125"/>
      <c r="B37" s="125">
        <v>1423092</v>
      </c>
      <c r="C37" s="192" t="s">
        <v>221</v>
      </c>
      <c r="D37" s="9">
        <v>2000</v>
      </c>
      <c r="E37" s="284"/>
      <c r="F37" s="300">
        <v>2000</v>
      </c>
      <c r="G37" s="336">
        <v>0</v>
      </c>
      <c r="H37" s="336">
        <f t="shared" si="0"/>
        <v>0</v>
      </c>
      <c r="I37" s="404">
        <v>2000</v>
      </c>
      <c r="J37" s="378">
        <f t="shared" si="1"/>
        <v>2000</v>
      </c>
    </row>
    <row r="38" spans="1:10" x14ac:dyDescent="0.2">
      <c r="A38" s="125"/>
      <c r="B38" s="125">
        <v>1423135</v>
      </c>
      <c r="C38" s="192" t="s">
        <v>456</v>
      </c>
      <c r="D38" s="9">
        <v>2000</v>
      </c>
      <c r="E38" s="284">
        <v>0</v>
      </c>
      <c r="F38" s="300">
        <v>2000</v>
      </c>
      <c r="G38" s="336">
        <v>0</v>
      </c>
      <c r="H38" s="336">
        <f t="shared" si="0"/>
        <v>0</v>
      </c>
      <c r="I38" s="404">
        <v>2000</v>
      </c>
      <c r="J38" s="378">
        <f t="shared" si="1"/>
        <v>2000</v>
      </c>
    </row>
    <row r="39" spans="1:10" x14ac:dyDescent="0.2">
      <c r="A39" s="125"/>
      <c r="B39" s="125">
        <v>1423173</v>
      </c>
      <c r="C39" s="192" t="s">
        <v>222</v>
      </c>
      <c r="D39" s="9">
        <v>10000</v>
      </c>
      <c r="E39" s="284">
        <v>1800</v>
      </c>
      <c r="F39" s="300">
        <v>5000</v>
      </c>
      <c r="G39" s="336">
        <v>0</v>
      </c>
      <c r="H39" s="336">
        <f t="shared" si="0"/>
        <v>0</v>
      </c>
      <c r="I39" s="404">
        <v>5000</v>
      </c>
      <c r="J39" s="378">
        <f t="shared" si="1"/>
        <v>5000</v>
      </c>
    </row>
    <row r="40" spans="1:10" x14ac:dyDescent="0.2">
      <c r="A40" s="180"/>
      <c r="B40" s="180"/>
      <c r="C40" s="97"/>
      <c r="D40" s="38">
        <f>SUM(D22:D39)</f>
        <v>187500</v>
      </c>
      <c r="E40" s="232"/>
      <c r="F40" s="301">
        <f>SUM(F22:F39)</f>
        <v>195200</v>
      </c>
      <c r="G40" s="336"/>
      <c r="H40" s="336">
        <f t="shared" si="0"/>
        <v>0</v>
      </c>
      <c r="I40" s="373">
        <f>SUM(I22:I39)</f>
        <v>195200</v>
      </c>
      <c r="J40" s="378">
        <f t="shared" si="1"/>
        <v>195200</v>
      </c>
    </row>
    <row r="41" spans="1:10" ht="15.75" thickBot="1" x14ac:dyDescent="0.25">
      <c r="A41" s="180"/>
      <c r="B41" s="172"/>
      <c r="C41" s="233"/>
      <c r="D41" s="127"/>
      <c r="E41" s="305" t="s">
        <v>50</v>
      </c>
      <c r="F41" s="294"/>
      <c r="G41" s="336"/>
      <c r="H41" s="336"/>
      <c r="I41" s="369"/>
      <c r="J41" s="378">
        <f t="shared" si="1"/>
        <v>0</v>
      </c>
    </row>
    <row r="42" spans="1:10" ht="18.75" x14ac:dyDescent="0.25">
      <c r="A42" s="558" t="s">
        <v>469</v>
      </c>
      <c r="B42" s="559"/>
      <c r="C42" s="559"/>
      <c r="D42" s="559"/>
      <c r="E42" s="559"/>
      <c r="F42" s="563"/>
      <c r="G42" s="336"/>
      <c r="H42" s="336"/>
      <c r="I42" s="369"/>
      <c r="J42" s="378">
        <f t="shared" si="1"/>
        <v>0</v>
      </c>
    </row>
    <row r="43" spans="1:10" ht="42" thickBot="1" x14ac:dyDescent="0.25">
      <c r="A43" s="172" t="s">
        <v>190</v>
      </c>
      <c r="B43" s="176" t="s">
        <v>191</v>
      </c>
      <c r="C43" s="176" t="s">
        <v>192</v>
      </c>
      <c r="D43" s="176" t="s">
        <v>193</v>
      </c>
      <c r="E43" s="176" t="s">
        <v>453</v>
      </c>
      <c r="F43" s="309" t="s">
        <v>454</v>
      </c>
      <c r="G43" s="336"/>
      <c r="H43" s="336"/>
      <c r="I43" s="369"/>
      <c r="J43" s="378">
        <f t="shared" si="1"/>
        <v>0</v>
      </c>
    </row>
    <row r="44" spans="1:10" ht="27.75" x14ac:dyDescent="0.2">
      <c r="A44" s="125"/>
      <c r="B44" s="125">
        <v>1423246</v>
      </c>
      <c r="C44" s="161" t="s">
        <v>223</v>
      </c>
      <c r="D44" s="9">
        <v>3000</v>
      </c>
      <c r="E44" s="284"/>
      <c r="F44" s="307">
        <v>3000</v>
      </c>
      <c r="G44" s="336">
        <v>0</v>
      </c>
      <c r="H44" s="336">
        <f t="shared" si="0"/>
        <v>0</v>
      </c>
      <c r="I44" s="406">
        <v>3000</v>
      </c>
      <c r="J44" s="378">
        <f t="shared" si="1"/>
        <v>3000</v>
      </c>
    </row>
    <row r="45" spans="1:10" x14ac:dyDescent="0.2">
      <c r="A45" s="125"/>
      <c r="B45" s="125">
        <v>1423254</v>
      </c>
      <c r="C45" s="192" t="s">
        <v>224</v>
      </c>
      <c r="D45" s="9">
        <v>500</v>
      </c>
      <c r="E45" s="284">
        <v>500</v>
      </c>
      <c r="F45" s="300">
        <v>1000</v>
      </c>
      <c r="G45" s="336">
        <v>0</v>
      </c>
      <c r="H45" s="336">
        <f t="shared" si="0"/>
        <v>0</v>
      </c>
      <c r="I45" s="404">
        <v>1000</v>
      </c>
      <c r="J45" s="378">
        <f t="shared" si="1"/>
        <v>1000</v>
      </c>
    </row>
    <row r="46" spans="1:10" x14ac:dyDescent="0.2">
      <c r="A46" s="125"/>
      <c r="B46" s="125">
        <v>1423402</v>
      </c>
      <c r="C46" s="192" t="s">
        <v>225</v>
      </c>
      <c r="D46" s="9">
        <v>500</v>
      </c>
      <c r="E46" s="284">
        <v>0</v>
      </c>
      <c r="F46" s="300">
        <v>500</v>
      </c>
      <c r="G46" s="336">
        <v>0</v>
      </c>
      <c r="H46" s="336">
        <f t="shared" si="0"/>
        <v>0</v>
      </c>
      <c r="I46" s="404">
        <v>500</v>
      </c>
      <c r="J46" s="378">
        <f t="shared" si="1"/>
        <v>500</v>
      </c>
    </row>
    <row r="47" spans="1:10" x14ac:dyDescent="0.2">
      <c r="A47" s="125"/>
      <c r="B47" s="125">
        <v>1423433</v>
      </c>
      <c r="C47" s="161" t="s">
        <v>226</v>
      </c>
      <c r="D47" s="9">
        <v>500</v>
      </c>
      <c r="E47" s="284">
        <v>500</v>
      </c>
      <c r="F47" s="300">
        <v>1000</v>
      </c>
      <c r="G47" s="336">
        <v>0</v>
      </c>
      <c r="H47" s="336">
        <f t="shared" si="0"/>
        <v>0</v>
      </c>
      <c r="I47" s="404">
        <v>1000</v>
      </c>
      <c r="J47" s="378">
        <f t="shared" si="1"/>
        <v>1000</v>
      </c>
    </row>
    <row r="48" spans="1:10" x14ac:dyDescent="0.2">
      <c r="A48" s="180"/>
      <c r="B48" s="125">
        <v>1423490</v>
      </c>
      <c r="C48" s="161" t="s">
        <v>476</v>
      </c>
      <c r="D48" s="9">
        <v>50000</v>
      </c>
      <c r="E48" s="284">
        <v>57905.52</v>
      </c>
      <c r="F48" s="300">
        <v>65000</v>
      </c>
      <c r="G48" s="336">
        <v>64348.24</v>
      </c>
      <c r="H48" s="336">
        <f t="shared" si="0"/>
        <v>98.997292307692305</v>
      </c>
      <c r="I48" s="336">
        <v>68000</v>
      </c>
      <c r="J48" s="378">
        <f t="shared" si="1"/>
        <v>3651.760000000002</v>
      </c>
    </row>
    <row r="49" spans="1:10" x14ac:dyDescent="0.2">
      <c r="A49" s="180"/>
      <c r="B49" s="125">
        <v>1423506</v>
      </c>
      <c r="C49" s="161" t="s">
        <v>227</v>
      </c>
      <c r="D49" s="9">
        <v>500</v>
      </c>
      <c r="E49" s="284">
        <v>500</v>
      </c>
      <c r="F49" s="300">
        <v>1000</v>
      </c>
      <c r="G49" s="336">
        <v>0</v>
      </c>
      <c r="H49" s="336">
        <f t="shared" si="0"/>
        <v>0</v>
      </c>
      <c r="I49" s="404">
        <v>1000</v>
      </c>
      <c r="J49" s="378">
        <f t="shared" si="1"/>
        <v>1000</v>
      </c>
    </row>
    <row r="50" spans="1:10" x14ac:dyDescent="0.2">
      <c r="A50" s="180"/>
      <c r="B50" s="125">
        <v>1423517</v>
      </c>
      <c r="C50" s="161" t="s">
        <v>228</v>
      </c>
      <c r="D50" s="9">
        <v>10000</v>
      </c>
      <c r="E50" s="284">
        <v>2000</v>
      </c>
      <c r="F50" s="300">
        <v>10000</v>
      </c>
      <c r="G50" s="336">
        <v>3500</v>
      </c>
      <c r="H50" s="336">
        <f t="shared" si="0"/>
        <v>35</v>
      </c>
      <c r="I50" s="404">
        <v>10000</v>
      </c>
      <c r="J50" s="378">
        <f t="shared" si="1"/>
        <v>6500</v>
      </c>
    </row>
    <row r="51" spans="1:10" x14ac:dyDescent="0.2">
      <c r="A51" s="125"/>
      <c r="B51" s="125">
        <v>1423527</v>
      </c>
      <c r="C51" s="192" t="s">
        <v>229</v>
      </c>
      <c r="D51" s="9">
        <v>15000</v>
      </c>
      <c r="E51" s="284">
        <v>6300</v>
      </c>
      <c r="F51" s="300">
        <v>10000</v>
      </c>
      <c r="G51" s="336">
        <v>0</v>
      </c>
      <c r="H51" s="336">
        <f t="shared" si="0"/>
        <v>0</v>
      </c>
      <c r="I51" s="404">
        <v>10000</v>
      </c>
      <c r="J51" s="378">
        <f t="shared" si="1"/>
        <v>10000</v>
      </c>
    </row>
    <row r="52" spans="1:10" x14ac:dyDescent="0.2">
      <c r="A52" s="125"/>
      <c r="B52" s="125">
        <v>1423528</v>
      </c>
      <c r="C52" s="192" t="s">
        <v>230</v>
      </c>
      <c r="D52" s="9">
        <v>20000</v>
      </c>
      <c r="E52" s="284">
        <v>24222.39</v>
      </c>
      <c r="F52" s="300">
        <v>30000</v>
      </c>
      <c r="G52" s="336">
        <v>5475.08</v>
      </c>
      <c r="H52" s="336">
        <f t="shared" si="0"/>
        <v>18.250266666666668</v>
      </c>
      <c r="I52" s="404">
        <v>30000</v>
      </c>
      <c r="J52" s="378">
        <f t="shared" si="1"/>
        <v>24524.92</v>
      </c>
    </row>
    <row r="53" spans="1:10" x14ac:dyDescent="0.2">
      <c r="A53" s="125"/>
      <c r="B53" s="125"/>
      <c r="C53" s="171" t="s">
        <v>272</v>
      </c>
      <c r="D53" s="38">
        <f>SUM(D44:D52)</f>
        <v>100000</v>
      </c>
      <c r="E53" s="232"/>
      <c r="F53" s="301">
        <f>SUM(F44:F52)</f>
        <v>121500</v>
      </c>
      <c r="G53" s="337">
        <f>SUM(G22:G52)</f>
        <v>140318.31999999998</v>
      </c>
      <c r="H53" s="336">
        <f t="shared" si="0"/>
        <v>115.48832921810698</v>
      </c>
      <c r="I53" s="373">
        <f>SUM(I44:I52)</f>
        <v>124500</v>
      </c>
      <c r="J53" s="378">
        <f t="shared" si="1"/>
        <v>-15818.319999999978</v>
      </c>
    </row>
    <row r="54" spans="1:10" x14ac:dyDescent="0.2">
      <c r="A54" s="256"/>
      <c r="B54" s="256"/>
      <c r="C54" s="171" t="s">
        <v>290</v>
      </c>
      <c r="D54" s="38"/>
      <c r="E54" s="232"/>
      <c r="F54" s="301">
        <f>F53+F40</f>
        <v>316700</v>
      </c>
      <c r="G54" s="336"/>
      <c r="H54" s="336">
        <f t="shared" si="0"/>
        <v>0</v>
      </c>
      <c r="I54" s="369"/>
      <c r="J54" s="378">
        <f t="shared" si="1"/>
        <v>0</v>
      </c>
    </row>
    <row r="55" spans="1:10" x14ac:dyDescent="0.2">
      <c r="A55" s="266"/>
      <c r="B55" s="266"/>
      <c r="C55" s="171"/>
      <c r="D55" s="38"/>
      <c r="E55" s="232"/>
      <c r="F55" s="301"/>
      <c r="G55" s="336"/>
      <c r="H55" s="336"/>
      <c r="I55" s="369"/>
      <c r="J55" s="378">
        <f t="shared" si="1"/>
        <v>0</v>
      </c>
    </row>
    <row r="56" spans="1:10" x14ac:dyDescent="0.2">
      <c r="A56" s="266"/>
      <c r="B56" s="266"/>
      <c r="C56" s="171"/>
      <c r="D56" s="38"/>
      <c r="E56" s="232"/>
      <c r="F56" s="301"/>
      <c r="G56" s="336"/>
      <c r="H56" s="336"/>
      <c r="I56" s="369"/>
      <c r="J56" s="378">
        <f t="shared" si="1"/>
        <v>0</v>
      </c>
    </row>
    <row r="57" spans="1:10" x14ac:dyDescent="0.2">
      <c r="A57" s="266"/>
      <c r="B57" s="266"/>
      <c r="C57" s="171"/>
      <c r="D57" s="38"/>
      <c r="E57" s="232"/>
      <c r="F57" s="301"/>
      <c r="G57" s="336"/>
      <c r="H57" s="336"/>
      <c r="I57" s="369"/>
      <c r="J57" s="378">
        <f t="shared" si="1"/>
        <v>0</v>
      </c>
    </row>
    <row r="58" spans="1:10" ht="15.75" thickBot="1" x14ac:dyDescent="0.25">
      <c r="A58" s="266"/>
      <c r="B58" s="266"/>
      <c r="C58" s="171"/>
      <c r="D58" s="38"/>
      <c r="E58" s="232"/>
      <c r="F58" s="301"/>
      <c r="G58" s="338"/>
      <c r="H58" s="336"/>
      <c r="I58" s="369"/>
      <c r="J58" s="378">
        <f t="shared" si="1"/>
        <v>0</v>
      </c>
    </row>
    <row r="59" spans="1:10" x14ac:dyDescent="0.2">
      <c r="A59" s="266"/>
      <c r="B59" s="266"/>
      <c r="C59" s="171"/>
      <c r="D59" s="38"/>
      <c r="E59" s="232"/>
      <c r="F59" s="301"/>
      <c r="G59" s="339"/>
      <c r="H59" s="336"/>
      <c r="I59" s="369"/>
      <c r="J59" s="378">
        <f t="shared" si="1"/>
        <v>0</v>
      </c>
    </row>
    <row r="60" spans="1:10" x14ac:dyDescent="0.2">
      <c r="A60" s="266"/>
      <c r="B60" s="266"/>
      <c r="C60" s="171"/>
      <c r="D60" s="38"/>
      <c r="E60" s="232"/>
      <c r="F60" s="301"/>
      <c r="G60" s="336"/>
      <c r="H60" s="336"/>
      <c r="I60" s="369"/>
      <c r="J60" s="378">
        <f t="shared" si="1"/>
        <v>0</v>
      </c>
    </row>
    <row r="61" spans="1:10" x14ac:dyDescent="0.2">
      <c r="A61" s="257"/>
      <c r="B61" s="257"/>
      <c r="C61" s="264" t="s">
        <v>463</v>
      </c>
      <c r="D61" s="257"/>
      <c r="E61" s="287"/>
      <c r="F61" s="310"/>
      <c r="G61" s="336"/>
      <c r="H61" s="336"/>
      <c r="I61" s="369"/>
      <c r="J61" s="378">
        <f t="shared" si="1"/>
        <v>0</v>
      </c>
    </row>
    <row r="62" spans="1:10" x14ac:dyDescent="0.2">
      <c r="A62" s="180">
        <v>4</v>
      </c>
      <c r="B62" s="180">
        <v>1430000</v>
      </c>
      <c r="C62" s="161" t="s">
        <v>231</v>
      </c>
      <c r="D62" s="192"/>
      <c r="E62" s="296"/>
      <c r="F62" s="299"/>
      <c r="G62" s="336"/>
      <c r="H62" s="336"/>
      <c r="I62" s="369"/>
      <c r="J62" s="378">
        <f t="shared" si="1"/>
        <v>0</v>
      </c>
    </row>
    <row r="63" spans="1:10" x14ac:dyDescent="0.2">
      <c r="A63" s="125"/>
      <c r="B63" s="125">
        <v>1430005</v>
      </c>
      <c r="C63" s="161" t="s">
        <v>232</v>
      </c>
      <c r="D63" s="9">
        <v>10000</v>
      </c>
      <c r="E63" s="284"/>
      <c r="F63" s="300">
        <v>10000</v>
      </c>
      <c r="G63" s="336">
        <v>1020</v>
      </c>
      <c r="H63" s="336">
        <f t="shared" si="0"/>
        <v>10.199999999999999</v>
      </c>
      <c r="I63" s="336">
        <v>10000</v>
      </c>
      <c r="J63" s="378">
        <f t="shared" si="1"/>
        <v>8980</v>
      </c>
    </row>
    <row r="64" spans="1:10" x14ac:dyDescent="0.2">
      <c r="A64" s="125"/>
      <c r="B64" s="125"/>
      <c r="C64" s="97" t="s">
        <v>290</v>
      </c>
      <c r="D64" s="38">
        <f>SUM(D63:D63)</f>
        <v>10000</v>
      </c>
      <c r="E64" s="232"/>
      <c r="F64" s="311">
        <v>10000</v>
      </c>
      <c r="G64" s="337">
        <f>SUM(G63)</f>
        <v>1020</v>
      </c>
      <c r="H64" s="336">
        <f t="shared" si="0"/>
        <v>10.199999999999999</v>
      </c>
      <c r="I64" s="337">
        <f>SUM(I63)</f>
        <v>10000</v>
      </c>
      <c r="J64" s="378">
        <f t="shared" si="1"/>
        <v>8980</v>
      </c>
    </row>
    <row r="65" spans="1:10" x14ac:dyDescent="0.2">
      <c r="A65" s="125"/>
      <c r="B65" s="125"/>
      <c r="C65" s="192"/>
      <c r="D65" s="38"/>
      <c r="E65" s="232"/>
      <c r="F65" s="301"/>
      <c r="G65" s="336"/>
      <c r="H65" s="336"/>
      <c r="I65" s="369"/>
      <c r="J65" s="378">
        <f t="shared" si="1"/>
        <v>0</v>
      </c>
    </row>
    <row r="66" spans="1:10" x14ac:dyDescent="0.2">
      <c r="A66" s="125"/>
      <c r="B66" s="125"/>
      <c r="C66" s="192"/>
      <c r="D66" s="38"/>
      <c r="E66" s="232"/>
      <c r="F66" s="301"/>
      <c r="G66" s="336"/>
      <c r="H66" s="336"/>
      <c r="I66" s="369"/>
      <c r="J66" s="378">
        <f t="shared" si="1"/>
        <v>0</v>
      </c>
    </row>
    <row r="67" spans="1:10" x14ac:dyDescent="0.2">
      <c r="A67" s="125"/>
      <c r="B67" s="125"/>
      <c r="C67" s="192"/>
      <c r="D67" s="38"/>
      <c r="E67" s="232"/>
      <c r="F67" s="301"/>
      <c r="G67" s="336"/>
      <c r="H67" s="336"/>
      <c r="I67" s="369"/>
      <c r="J67" s="378">
        <f t="shared" si="1"/>
        <v>0</v>
      </c>
    </row>
    <row r="68" spans="1:10" x14ac:dyDescent="0.2">
      <c r="A68" s="125"/>
      <c r="B68" s="125"/>
      <c r="C68" s="192"/>
      <c r="D68" s="38"/>
      <c r="E68" s="232"/>
      <c r="F68" s="301"/>
      <c r="G68" s="336"/>
      <c r="H68" s="336"/>
      <c r="I68" s="369"/>
      <c r="J68" s="378">
        <f t="shared" si="1"/>
        <v>0</v>
      </c>
    </row>
    <row r="69" spans="1:10" ht="15.75" thickBot="1" x14ac:dyDescent="0.25">
      <c r="A69" s="173"/>
      <c r="B69" s="173"/>
      <c r="C69" s="190"/>
      <c r="D69" s="127"/>
      <c r="E69" s="308" t="s">
        <v>76</v>
      </c>
      <c r="F69" s="294"/>
      <c r="G69" s="336"/>
      <c r="H69" s="336"/>
      <c r="I69" s="369"/>
      <c r="J69" s="378">
        <f t="shared" si="1"/>
        <v>0</v>
      </c>
    </row>
    <row r="70" spans="1:10" ht="15.75" thickBot="1" x14ac:dyDescent="0.25">
      <c r="A70" s="526" t="s">
        <v>470</v>
      </c>
      <c r="B70" s="527"/>
      <c r="C70" s="527"/>
      <c r="D70" s="527"/>
      <c r="E70" s="527"/>
      <c r="F70" s="561"/>
      <c r="G70" s="336"/>
      <c r="H70" s="336"/>
      <c r="I70" s="369"/>
      <c r="J70" s="378">
        <f t="shared" si="1"/>
        <v>0</v>
      </c>
    </row>
    <row r="71" spans="1:10" ht="23.25" customHeight="1" x14ac:dyDescent="0.2">
      <c r="A71" s="265" t="s">
        <v>190</v>
      </c>
      <c r="B71" s="230" t="s">
        <v>191</v>
      </c>
      <c r="C71" s="230" t="s">
        <v>192</v>
      </c>
      <c r="D71" s="230" t="s">
        <v>193</v>
      </c>
      <c r="E71" s="288" t="s">
        <v>453</v>
      </c>
      <c r="F71" s="313" t="s">
        <v>454</v>
      </c>
      <c r="G71" s="336"/>
      <c r="H71" s="336"/>
      <c r="I71" s="369"/>
      <c r="J71" s="378">
        <f t="shared" ref="J71:J134" si="2">I71-G71</f>
        <v>0</v>
      </c>
    </row>
    <row r="72" spans="1:10" x14ac:dyDescent="0.2">
      <c r="A72" s="172">
        <v>5</v>
      </c>
      <c r="B72" s="172">
        <v>1422000</v>
      </c>
      <c r="C72" s="88" t="s">
        <v>233</v>
      </c>
      <c r="D72" s="190"/>
      <c r="E72" s="283"/>
      <c r="F72" s="299"/>
      <c r="G72" s="336"/>
      <c r="H72" s="336"/>
      <c r="I72" s="369"/>
      <c r="J72" s="378">
        <f t="shared" si="2"/>
        <v>0</v>
      </c>
    </row>
    <row r="73" spans="1:10" ht="12" customHeight="1" x14ac:dyDescent="0.2">
      <c r="A73" s="125"/>
      <c r="B73" s="125">
        <v>1422001</v>
      </c>
      <c r="C73" s="235" t="s">
        <v>477</v>
      </c>
      <c r="D73" s="9">
        <v>1500</v>
      </c>
      <c r="E73" s="284">
        <v>1500</v>
      </c>
      <c r="F73" s="300">
        <v>2000</v>
      </c>
      <c r="G73" s="336">
        <v>2000</v>
      </c>
      <c r="H73" s="336">
        <f t="shared" ref="H73:H133" si="3">G73/F73*100</f>
        <v>100</v>
      </c>
      <c r="I73" s="404">
        <v>2000</v>
      </c>
      <c r="J73" s="378">
        <f t="shared" si="2"/>
        <v>0</v>
      </c>
    </row>
    <row r="74" spans="1:10" x14ac:dyDescent="0.2">
      <c r="A74" s="125"/>
      <c r="B74" s="125">
        <v>1422002</v>
      </c>
      <c r="C74" s="192" t="s">
        <v>234</v>
      </c>
      <c r="D74" s="9">
        <v>10000</v>
      </c>
      <c r="E74" s="284">
        <v>7000</v>
      </c>
      <c r="F74" s="300">
        <v>10000</v>
      </c>
      <c r="G74" s="336">
        <v>8000</v>
      </c>
      <c r="H74" s="336">
        <f t="shared" si="3"/>
        <v>80</v>
      </c>
      <c r="I74" s="404">
        <v>15000</v>
      </c>
      <c r="J74" s="378">
        <f t="shared" si="2"/>
        <v>7000</v>
      </c>
    </row>
    <row r="75" spans="1:10" ht="13.5" customHeight="1" x14ac:dyDescent="0.2">
      <c r="A75" s="125"/>
      <c r="B75" s="125">
        <v>1422005</v>
      </c>
      <c r="C75" s="192" t="s">
        <v>235</v>
      </c>
      <c r="D75" s="9">
        <v>15000</v>
      </c>
      <c r="E75" s="284">
        <v>12000</v>
      </c>
      <c r="F75" s="300">
        <v>15000</v>
      </c>
      <c r="G75" s="336">
        <v>4286</v>
      </c>
      <c r="H75" s="336">
        <f t="shared" si="3"/>
        <v>28.573333333333334</v>
      </c>
      <c r="I75" s="404">
        <v>15000</v>
      </c>
      <c r="J75" s="378">
        <f t="shared" si="2"/>
        <v>10714</v>
      </c>
    </row>
    <row r="76" spans="1:10" ht="35.25" customHeight="1" x14ac:dyDescent="0.2">
      <c r="A76" s="125"/>
      <c r="B76" s="125">
        <v>1422006</v>
      </c>
      <c r="C76" s="161" t="s">
        <v>236</v>
      </c>
      <c r="D76" s="9">
        <v>5000</v>
      </c>
      <c r="E76" s="284">
        <v>3000</v>
      </c>
      <c r="F76" s="300">
        <v>5000</v>
      </c>
      <c r="G76" s="336">
        <v>1000</v>
      </c>
      <c r="H76" s="336">
        <f t="shared" si="3"/>
        <v>20</v>
      </c>
      <c r="I76" s="404">
        <v>5000</v>
      </c>
      <c r="J76" s="378">
        <f t="shared" si="2"/>
        <v>4000</v>
      </c>
    </row>
    <row r="77" spans="1:10" x14ac:dyDescent="0.2">
      <c r="A77" s="125"/>
      <c r="B77" s="125">
        <v>1422007</v>
      </c>
      <c r="C77" s="192" t="s">
        <v>237</v>
      </c>
      <c r="D77" s="9">
        <v>7000</v>
      </c>
      <c r="E77" s="284">
        <v>3500</v>
      </c>
      <c r="F77" s="300">
        <v>7000</v>
      </c>
      <c r="G77" s="336">
        <v>600</v>
      </c>
      <c r="H77" s="336">
        <f t="shared" si="3"/>
        <v>8.5714285714285712</v>
      </c>
      <c r="I77" s="404">
        <v>7000</v>
      </c>
      <c r="J77" s="378">
        <f t="shared" si="2"/>
        <v>6400</v>
      </c>
    </row>
    <row r="78" spans="1:10" ht="12.75" customHeight="1" x14ac:dyDescent="0.2">
      <c r="A78" s="125"/>
      <c r="B78" s="125">
        <v>1422008</v>
      </c>
      <c r="C78" s="235" t="s">
        <v>238</v>
      </c>
      <c r="D78" s="9">
        <v>10000</v>
      </c>
      <c r="E78" s="284">
        <v>6000</v>
      </c>
      <c r="F78" s="300">
        <v>10000</v>
      </c>
      <c r="G78" s="336">
        <v>4250</v>
      </c>
      <c r="H78" s="336">
        <f t="shared" si="3"/>
        <v>42.5</v>
      </c>
      <c r="I78" s="404">
        <v>10000</v>
      </c>
      <c r="J78" s="378">
        <f t="shared" si="2"/>
        <v>5750</v>
      </c>
    </row>
    <row r="79" spans="1:10" x14ac:dyDescent="0.2">
      <c r="A79" s="125"/>
      <c r="B79" s="125">
        <v>1422009</v>
      </c>
      <c r="C79" s="192" t="s">
        <v>239</v>
      </c>
      <c r="D79" s="9">
        <v>10000</v>
      </c>
      <c r="E79" s="284">
        <v>7000</v>
      </c>
      <c r="F79" s="300">
        <v>10000</v>
      </c>
      <c r="G79" s="336">
        <v>3900</v>
      </c>
      <c r="H79" s="336">
        <f t="shared" si="3"/>
        <v>39</v>
      </c>
      <c r="I79" s="404">
        <v>10000</v>
      </c>
      <c r="J79" s="378">
        <f t="shared" si="2"/>
        <v>6100</v>
      </c>
    </row>
    <row r="80" spans="1:10" ht="21.75" customHeight="1" x14ac:dyDescent="0.2">
      <c r="A80" s="125"/>
      <c r="B80" s="125">
        <v>1422010</v>
      </c>
      <c r="C80" s="161" t="s">
        <v>240</v>
      </c>
      <c r="D80" s="9">
        <v>3000</v>
      </c>
      <c r="E80" s="284">
        <v>820</v>
      </c>
      <c r="F80" s="300">
        <v>3000</v>
      </c>
      <c r="G80" s="336">
        <v>500</v>
      </c>
      <c r="H80" s="336">
        <f t="shared" si="3"/>
        <v>16.666666666666664</v>
      </c>
      <c r="I80" s="404">
        <v>3000</v>
      </c>
      <c r="J80" s="378">
        <f t="shared" si="2"/>
        <v>2500</v>
      </c>
    </row>
    <row r="81" spans="1:10" ht="27" customHeight="1" x14ac:dyDescent="0.2">
      <c r="A81" s="125"/>
      <c r="B81" s="125">
        <v>1422011</v>
      </c>
      <c r="C81" s="161" t="s">
        <v>241</v>
      </c>
      <c r="D81" s="9">
        <v>100000</v>
      </c>
      <c r="E81" s="284">
        <v>77348</v>
      </c>
      <c r="F81" s="300">
        <v>100000</v>
      </c>
      <c r="G81" s="336">
        <v>36218</v>
      </c>
      <c r="H81" s="336">
        <f t="shared" si="3"/>
        <v>36.218000000000004</v>
      </c>
      <c r="I81" s="404">
        <v>100000</v>
      </c>
      <c r="J81" s="378">
        <f t="shared" si="2"/>
        <v>63782</v>
      </c>
    </row>
    <row r="82" spans="1:10" ht="15.75" customHeight="1" x14ac:dyDescent="0.2">
      <c r="A82" s="125"/>
      <c r="B82" s="125">
        <v>1422013</v>
      </c>
      <c r="C82" s="161" t="s">
        <v>242</v>
      </c>
      <c r="D82" s="9">
        <v>1500</v>
      </c>
      <c r="E82" s="284">
        <v>0</v>
      </c>
      <c r="F82" s="300">
        <v>1000</v>
      </c>
      <c r="G82" s="336">
        <v>1000</v>
      </c>
      <c r="H82" s="336">
        <f t="shared" si="3"/>
        <v>100</v>
      </c>
      <c r="I82" s="404">
        <v>1000</v>
      </c>
      <c r="J82" s="378">
        <f t="shared" si="2"/>
        <v>0</v>
      </c>
    </row>
    <row r="83" spans="1:10" x14ac:dyDescent="0.2">
      <c r="A83" s="125"/>
      <c r="B83" s="125">
        <v>1422014</v>
      </c>
      <c r="C83" s="192" t="s">
        <v>243</v>
      </c>
      <c r="D83" s="9">
        <v>7000</v>
      </c>
      <c r="E83" s="284">
        <v>4770</v>
      </c>
      <c r="F83" s="300">
        <v>7000</v>
      </c>
      <c r="G83" s="336">
        <v>3200</v>
      </c>
      <c r="H83" s="336">
        <f t="shared" si="3"/>
        <v>45.714285714285715</v>
      </c>
      <c r="I83" s="404">
        <v>7000</v>
      </c>
      <c r="J83" s="378">
        <f t="shared" si="2"/>
        <v>3800</v>
      </c>
    </row>
    <row r="84" spans="1:10" x14ac:dyDescent="0.2">
      <c r="A84" s="125"/>
      <c r="B84" s="125">
        <v>1422015</v>
      </c>
      <c r="C84" s="192" t="s">
        <v>244</v>
      </c>
      <c r="D84" s="9">
        <v>70000</v>
      </c>
      <c r="E84" s="284">
        <v>30800</v>
      </c>
      <c r="F84" s="300">
        <v>70000</v>
      </c>
      <c r="G84" s="336">
        <v>45100</v>
      </c>
      <c r="H84" s="336">
        <f t="shared" si="3"/>
        <v>64.428571428571431</v>
      </c>
      <c r="I84" s="404">
        <v>70000</v>
      </c>
      <c r="J84" s="378">
        <f t="shared" si="2"/>
        <v>24900</v>
      </c>
    </row>
    <row r="85" spans="1:10" x14ac:dyDescent="0.2">
      <c r="A85" s="125"/>
      <c r="B85" s="125">
        <v>1422016</v>
      </c>
      <c r="C85" s="192" t="s">
        <v>245</v>
      </c>
      <c r="D85" s="9">
        <v>5000</v>
      </c>
      <c r="E85" s="284">
        <v>5000</v>
      </c>
      <c r="F85" s="300">
        <v>7000</v>
      </c>
      <c r="G85" s="336">
        <v>4900</v>
      </c>
      <c r="H85" s="336">
        <f t="shared" si="3"/>
        <v>70</v>
      </c>
      <c r="I85" s="404">
        <v>7000</v>
      </c>
      <c r="J85" s="378">
        <f t="shared" si="2"/>
        <v>2100</v>
      </c>
    </row>
    <row r="86" spans="1:10" ht="12.75" customHeight="1" x14ac:dyDescent="0.2">
      <c r="A86" s="125"/>
      <c r="B86" s="125">
        <v>1422018</v>
      </c>
      <c r="C86" s="161" t="s">
        <v>246</v>
      </c>
      <c r="D86" s="9">
        <v>10000</v>
      </c>
      <c r="E86" s="284">
        <v>8170</v>
      </c>
      <c r="F86" s="300">
        <v>15000</v>
      </c>
      <c r="G86" s="336">
        <v>6000</v>
      </c>
      <c r="H86" s="336">
        <f t="shared" si="3"/>
        <v>40</v>
      </c>
      <c r="I86" s="404">
        <v>15000</v>
      </c>
      <c r="J86" s="378">
        <f t="shared" si="2"/>
        <v>9000</v>
      </c>
    </row>
    <row r="87" spans="1:10" ht="12" customHeight="1" x14ac:dyDescent="0.2">
      <c r="A87" s="125"/>
      <c r="B87" s="125">
        <v>1422019</v>
      </c>
      <c r="C87" s="192" t="s">
        <v>247</v>
      </c>
      <c r="D87" s="9">
        <v>70000</v>
      </c>
      <c r="E87" s="284">
        <v>1100</v>
      </c>
      <c r="F87" s="300">
        <v>30000</v>
      </c>
      <c r="G87" s="336">
        <v>4800</v>
      </c>
      <c r="H87" s="336">
        <f t="shared" si="3"/>
        <v>16</v>
      </c>
      <c r="I87" s="404">
        <v>30000</v>
      </c>
      <c r="J87" s="378">
        <f t="shared" si="2"/>
        <v>25200</v>
      </c>
    </row>
    <row r="88" spans="1:10" ht="14.25" customHeight="1" x14ac:dyDescent="0.2">
      <c r="A88" s="125"/>
      <c r="B88" s="125">
        <v>1422020</v>
      </c>
      <c r="C88" s="161" t="s">
        <v>248</v>
      </c>
      <c r="D88" s="9">
        <v>8000</v>
      </c>
      <c r="E88" s="284">
        <v>0</v>
      </c>
      <c r="F88" s="300">
        <v>3000</v>
      </c>
      <c r="G88" s="336">
        <v>2200</v>
      </c>
      <c r="H88" s="336">
        <f t="shared" si="3"/>
        <v>73.333333333333329</v>
      </c>
      <c r="I88" s="404">
        <v>3000</v>
      </c>
      <c r="J88" s="378">
        <f t="shared" si="2"/>
        <v>800</v>
      </c>
    </row>
    <row r="89" spans="1:10" x14ac:dyDescent="0.2">
      <c r="A89" s="125"/>
      <c r="B89" s="125">
        <v>1422021</v>
      </c>
      <c r="C89" s="161" t="s">
        <v>249</v>
      </c>
      <c r="D89" s="9">
        <v>30000</v>
      </c>
      <c r="E89" s="284">
        <v>18500</v>
      </c>
      <c r="F89" s="300">
        <v>30000</v>
      </c>
      <c r="G89" s="336">
        <v>22000</v>
      </c>
      <c r="H89" s="336">
        <f t="shared" si="3"/>
        <v>73.333333333333329</v>
      </c>
      <c r="I89" s="404">
        <v>30000</v>
      </c>
      <c r="J89" s="378">
        <f t="shared" si="2"/>
        <v>8000</v>
      </c>
    </row>
    <row r="90" spans="1:10" ht="13.5" customHeight="1" x14ac:dyDescent="0.2">
      <c r="A90" s="180"/>
      <c r="B90" s="180"/>
      <c r="C90" s="260" t="s">
        <v>465</v>
      </c>
      <c r="D90" s="38">
        <f>SUM(D73:D89)</f>
        <v>363000</v>
      </c>
      <c r="E90" s="232">
        <f>SUM(E73:E89)</f>
        <v>186508</v>
      </c>
      <c r="F90" s="301">
        <f>SUM(F73:F89)</f>
        <v>325000</v>
      </c>
      <c r="G90" s="336"/>
      <c r="H90" s="336">
        <f t="shared" si="3"/>
        <v>0</v>
      </c>
      <c r="I90" s="373">
        <f>SUM(I73:I89)</f>
        <v>330000</v>
      </c>
      <c r="J90" s="378">
        <f t="shared" si="2"/>
        <v>330000</v>
      </c>
    </row>
    <row r="91" spans="1:10" ht="15.75" thickBot="1" x14ac:dyDescent="0.25">
      <c r="A91" s="180"/>
      <c r="B91" s="180"/>
      <c r="C91" s="171"/>
      <c r="D91" s="38"/>
      <c r="E91" s="232"/>
      <c r="F91" s="304"/>
      <c r="G91" s="336"/>
      <c r="H91" s="336"/>
      <c r="I91" s="369"/>
      <c r="J91" s="378">
        <f t="shared" si="2"/>
        <v>0</v>
      </c>
    </row>
    <row r="92" spans="1:10" x14ac:dyDescent="0.2">
      <c r="A92" s="180"/>
      <c r="B92" s="180"/>
      <c r="C92" s="171"/>
      <c r="D92" s="38"/>
      <c r="E92" s="234" t="s">
        <v>103</v>
      </c>
      <c r="F92" s="312"/>
      <c r="G92" s="336"/>
      <c r="H92" s="336"/>
      <c r="I92" s="369"/>
      <c r="J92" s="378">
        <f t="shared" si="2"/>
        <v>0</v>
      </c>
    </row>
    <row r="93" spans="1:10" ht="19.5" thickBot="1" x14ac:dyDescent="0.3">
      <c r="A93" s="558" t="s">
        <v>470</v>
      </c>
      <c r="B93" s="559"/>
      <c r="C93" s="559"/>
      <c r="D93" s="559"/>
      <c r="E93" s="559"/>
      <c r="F93" s="560"/>
      <c r="G93" s="336"/>
      <c r="H93" s="336"/>
      <c r="I93" s="369"/>
      <c r="J93" s="378">
        <f t="shared" si="2"/>
        <v>0</v>
      </c>
    </row>
    <row r="94" spans="1:10" ht="41.25" x14ac:dyDescent="0.2">
      <c r="A94" s="172" t="s">
        <v>190</v>
      </c>
      <c r="B94" s="176" t="s">
        <v>191</v>
      </c>
      <c r="C94" s="176" t="s">
        <v>192</v>
      </c>
      <c r="D94" s="176" t="s">
        <v>193</v>
      </c>
      <c r="E94" s="282" t="s">
        <v>453</v>
      </c>
      <c r="F94" s="298" t="s">
        <v>454</v>
      </c>
      <c r="G94" s="336"/>
      <c r="H94" s="336"/>
      <c r="I94" s="369"/>
      <c r="J94" s="378">
        <f t="shared" si="2"/>
        <v>0</v>
      </c>
    </row>
    <row r="95" spans="1:10" ht="27.75" x14ac:dyDescent="0.2">
      <c r="A95" s="180"/>
      <c r="B95" s="192">
        <v>1422022</v>
      </c>
      <c r="C95" s="161" t="s">
        <v>250</v>
      </c>
      <c r="D95" s="9">
        <v>10000</v>
      </c>
      <c r="E95" s="284">
        <v>6450</v>
      </c>
      <c r="F95" s="300">
        <v>10000</v>
      </c>
      <c r="G95" s="336">
        <v>2500</v>
      </c>
      <c r="H95" s="336">
        <f t="shared" si="3"/>
        <v>25</v>
      </c>
      <c r="I95" s="404">
        <v>10000</v>
      </c>
      <c r="J95" s="378">
        <f t="shared" si="2"/>
        <v>7500</v>
      </c>
    </row>
    <row r="96" spans="1:10" x14ac:dyDescent="0.2">
      <c r="A96" s="125"/>
      <c r="B96" s="192">
        <v>1422023</v>
      </c>
      <c r="C96" s="161" t="s">
        <v>251</v>
      </c>
      <c r="D96" s="9">
        <v>3000</v>
      </c>
      <c r="E96" s="284">
        <v>2000</v>
      </c>
      <c r="F96" s="300">
        <v>3000</v>
      </c>
      <c r="G96" s="336">
        <v>4000</v>
      </c>
      <c r="H96" s="336">
        <f t="shared" si="3"/>
        <v>133.33333333333331</v>
      </c>
      <c r="I96" s="404">
        <v>3000</v>
      </c>
      <c r="J96" s="378">
        <f t="shared" si="2"/>
        <v>-1000</v>
      </c>
    </row>
    <row r="97" spans="1:10" x14ac:dyDescent="0.2">
      <c r="A97" s="125"/>
      <c r="B97" s="192">
        <v>1422024</v>
      </c>
      <c r="C97" s="161" t="s">
        <v>252</v>
      </c>
      <c r="D97" s="9">
        <v>5000</v>
      </c>
      <c r="E97" s="284">
        <v>3200</v>
      </c>
      <c r="F97" s="300">
        <v>5000</v>
      </c>
      <c r="G97" s="336">
        <v>2700</v>
      </c>
      <c r="H97" s="336">
        <f t="shared" si="3"/>
        <v>54</v>
      </c>
      <c r="I97" s="404">
        <v>5000</v>
      </c>
      <c r="J97" s="378">
        <f t="shared" si="2"/>
        <v>2300</v>
      </c>
    </row>
    <row r="98" spans="1:10" x14ac:dyDescent="0.2">
      <c r="A98" s="125"/>
      <c r="B98" s="192">
        <v>1422025</v>
      </c>
      <c r="C98" s="192" t="s">
        <v>253</v>
      </c>
      <c r="D98" s="9">
        <v>3000</v>
      </c>
      <c r="E98" s="284">
        <v>3000</v>
      </c>
      <c r="F98" s="300">
        <v>5000</v>
      </c>
      <c r="G98" s="336">
        <v>1000</v>
      </c>
      <c r="H98" s="336">
        <f t="shared" si="3"/>
        <v>20</v>
      </c>
      <c r="I98" s="404">
        <v>5000</v>
      </c>
      <c r="J98" s="378">
        <f t="shared" si="2"/>
        <v>4000</v>
      </c>
    </row>
    <row r="99" spans="1:10" ht="27.75" x14ac:dyDescent="0.2">
      <c r="A99" s="125"/>
      <c r="B99" s="192">
        <v>1422026</v>
      </c>
      <c r="C99" s="161" t="s">
        <v>254</v>
      </c>
      <c r="D99" s="9">
        <v>5000</v>
      </c>
      <c r="E99" s="284">
        <v>2200</v>
      </c>
      <c r="F99" s="300">
        <v>5000</v>
      </c>
      <c r="G99" s="336">
        <v>5000</v>
      </c>
      <c r="H99" s="336">
        <f t="shared" si="3"/>
        <v>100</v>
      </c>
      <c r="I99" s="404">
        <v>5000</v>
      </c>
      <c r="J99" s="378">
        <f t="shared" si="2"/>
        <v>0</v>
      </c>
    </row>
    <row r="100" spans="1:10" x14ac:dyDescent="0.2">
      <c r="A100" s="125"/>
      <c r="B100" s="192">
        <v>1422030</v>
      </c>
      <c r="C100" s="192" t="s">
        <v>255</v>
      </c>
      <c r="D100" s="9">
        <v>3000</v>
      </c>
      <c r="E100" s="284">
        <v>1780</v>
      </c>
      <c r="F100" s="300">
        <v>3000</v>
      </c>
      <c r="G100" s="336">
        <v>1600</v>
      </c>
      <c r="H100" s="336">
        <f t="shared" si="3"/>
        <v>53.333333333333336</v>
      </c>
      <c r="I100" s="404">
        <v>3000</v>
      </c>
      <c r="J100" s="378">
        <f t="shared" si="2"/>
        <v>1400</v>
      </c>
    </row>
    <row r="101" spans="1:10" x14ac:dyDescent="0.2">
      <c r="A101" s="125"/>
      <c r="B101" s="192">
        <v>1422033</v>
      </c>
      <c r="C101" s="192" t="s">
        <v>256</v>
      </c>
      <c r="D101" s="9">
        <v>5000</v>
      </c>
      <c r="E101" s="284">
        <v>4900</v>
      </c>
      <c r="F101" s="300">
        <v>6000</v>
      </c>
      <c r="G101" s="336">
        <v>3000</v>
      </c>
      <c r="H101" s="336">
        <f t="shared" si="3"/>
        <v>50</v>
      </c>
      <c r="I101" s="404">
        <v>6000</v>
      </c>
      <c r="J101" s="378">
        <f t="shared" si="2"/>
        <v>3000</v>
      </c>
    </row>
    <row r="102" spans="1:10" x14ac:dyDescent="0.2">
      <c r="A102" s="125"/>
      <c r="B102" s="192">
        <v>1422035</v>
      </c>
      <c r="C102" s="161" t="s">
        <v>257</v>
      </c>
      <c r="D102" s="9">
        <v>7000</v>
      </c>
      <c r="E102" s="284">
        <v>6600</v>
      </c>
      <c r="F102" s="300">
        <v>10000</v>
      </c>
      <c r="G102" s="336">
        <v>0</v>
      </c>
      <c r="H102" s="336">
        <f t="shared" si="3"/>
        <v>0</v>
      </c>
      <c r="I102" s="404">
        <v>10000</v>
      </c>
      <c r="J102" s="378">
        <f t="shared" si="2"/>
        <v>10000</v>
      </c>
    </row>
    <row r="103" spans="1:10" x14ac:dyDescent="0.2">
      <c r="A103" s="125"/>
      <c r="B103" s="192">
        <v>1422042</v>
      </c>
      <c r="C103" s="192" t="s">
        <v>258</v>
      </c>
      <c r="D103" s="9">
        <v>7000</v>
      </c>
      <c r="E103" s="284">
        <v>1700</v>
      </c>
      <c r="F103" s="300">
        <v>5000</v>
      </c>
      <c r="G103" s="336">
        <v>3500</v>
      </c>
      <c r="H103" s="336">
        <f t="shared" si="3"/>
        <v>70</v>
      </c>
      <c r="I103" s="404">
        <v>5000</v>
      </c>
      <c r="J103" s="378">
        <f t="shared" si="2"/>
        <v>1500</v>
      </c>
    </row>
    <row r="104" spans="1:10" ht="27.75" x14ac:dyDescent="0.2">
      <c r="A104" s="97"/>
      <c r="B104" s="192">
        <v>1422043</v>
      </c>
      <c r="C104" s="161" t="s">
        <v>259</v>
      </c>
      <c r="D104" s="9">
        <v>3000</v>
      </c>
      <c r="E104" s="284">
        <v>800</v>
      </c>
      <c r="F104" s="300">
        <v>3000</v>
      </c>
      <c r="G104" s="336">
        <v>3000</v>
      </c>
      <c r="H104" s="336">
        <f t="shared" si="3"/>
        <v>100</v>
      </c>
      <c r="I104" s="404">
        <v>3000</v>
      </c>
      <c r="J104" s="378">
        <f t="shared" si="2"/>
        <v>0</v>
      </c>
    </row>
    <row r="105" spans="1:10" x14ac:dyDescent="0.2">
      <c r="A105" s="192"/>
      <c r="B105" s="192">
        <v>1422044</v>
      </c>
      <c r="C105" s="192" t="s">
        <v>260</v>
      </c>
      <c r="D105" s="9">
        <v>70000</v>
      </c>
      <c r="E105" s="284">
        <v>46800</v>
      </c>
      <c r="F105" s="300">
        <v>70000</v>
      </c>
      <c r="G105" s="336">
        <v>40500</v>
      </c>
      <c r="H105" s="336">
        <f t="shared" si="3"/>
        <v>57.857142857142861</v>
      </c>
      <c r="I105" s="404">
        <v>70000</v>
      </c>
      <c r="J105" s="378">
        <f t="shared" si="2"/>
        <v>29500</v>
      </c>
    </row>
    <row r="106" spans="1:10" x14ac:dyDescent="0.2">
      <c r="A106" s="125"/>
      <c r="B106" s="192">
        <v>1422045</v>
      </c>
      <c r="C106" s="192" t="s">
        <v>261</v>
      </c>
      <c r="D106" s="9">
        <v>70000</v>
      </c>
      <c r="E106" s="284">
        <v>69000</v>
      </c>
      <c r="F106" s="300">
        <v>96300</v>
      </c>
      <c r="G106" s="336">
        <v>32190</v>
      </c>
      <c r="H106" s="336">
        <f t="shared" si="3"/>
        <v>33.426791277258566</v>
      </c>
      <c r="I106" s="404">
        <v>96300</v>
      </c>
      <c r="J106" s="378">
        <f t="shared" si="2"/>
        <v>64110</v>
      </c>
    </row>
    <row r="107" spans="1:10" ht="27.75" x14ac:dyDescent="0.2">
      <c r="A107" s="192"/>
      <c r="B107" s="192">
        <v>1422047</v>
      </c>
      <c r="C107" s="161" t="s">
        <v>262</v>
      </c>
      <c r="D107" s="9">
        <v>1500</v>
      </c>
      <c r="E107" s="284">
        <v>5320</v>
      </c>
      <c r="F107" s="300">
        <v>1500</v>
      </c>
      <c r="G107" s="336">
        <v>2000</v>
      </c>
      <c r="H107" s="336">
        <f t="shared" si="3"/>
        <v>133.33333333333331</v>
      </c>
      <c r="I107" s="404">
        <v>1500</v>
      </c>
      <c r="J107" s="378">
        <f t="shared" si="2"/>
        <v>-500</v>
      </c>
    </row>
    <row r="108" spans="1:10" x14ac:dyDescent="0.2">
      <c r="A108" s="192"/>
      <c r="B108" s="192"/>
      <c r="C108" s="161"/>
      <c r="D108" s="9"/>
      <c r="E108" s="284"/>
      <c r="F108" s="300"/>
      <c r="G108" s="336"/>
      <c r="H108" s="336"/>
      <c r="I108" s="369"/>
      <c r="J108" s="378">
        <f t="shared" si="2"/>
        <v>0</v>
      </c>
    </row>
    <row r="109" spans="1:10" x14ac:dyDescent="0.2">
      <c r="A109" s="192"/>
      <c r="B109" s="192"/>
      <c r="C109" s="161"/>
      <c r="D109" s="9"/>
      <c r="E109" s="284"/>
      <c r="F109" s="300"/>
      <c r="G109" s="336"/>
      <c r="H109" s="336"/>
      <c r="I109" s="369"/>
      <c r="J109" s="378">
        <f t="shared" si="2"/>
        <v>0</v>
      </c>
    </row>
    <row r="110" spans="1:10" x14ac:dyDescent="0.2">
      <c r="A110" s="192"/>
      <c r="B110" s="192"/>
      <c r="C110" s="161"/>
      <c r="D110" s="9"/>
      <c r="E110" s="284"/>
      <c r="F110" s="300"/>
      <c r="G110" s="336"/>
      <c r="H110" s="336"/>
      <c r="I110" s="369"/>
      <c r="J110" s="378">
        <f t="shared" si="2"/>
        <v>0</v>
      </c>
    </row>
    <row r="111" spans="1:10" x14ac:dyDescent="0.2">
      <c r="A111" s="192"/>
      <c r="B111" s="192"/>
      <c r="C111" s="161"/>
      <c r="D111" s="9"/>
      <c r="E111" s="284"/>
      <c r="F111" s="300"/>
      <c r="G111" s="336"/>
      <c r="H111" s="336"/>
      <c r="I111" s="369"/>
      <c r="J111" s="378">
        <f t="shared" si="2"/>
        <v>0</v>
      </c>
    </row>
    <row r="112" spans="1:10" x14ac:dyDescent="0.2">
      <c r="A112" s="97"/>
      <c r="B112" s="97"/>
      <c r="C112" s="171"/>
      <c r="D112" s="38">
        <f>SUM(D95:D107)</f>
        <v>192500</v>
      </c>
      <c r="E112" s="232">
        <f>SUM(E95:E107)</f>
        <v>153750</v>
      </c>
      <c r="F112" s="301">
        <f>SUM(F95:F107)</f>
        <v>222800</v>
      </c>
      <c r="G112" s="336"/>
      <c r="H112" s="336">
        <f t="shared" si="3"/>
        <v>0</v>
      </c>
      <c r="I112" s="373">
        <f>SUM(I95:I111)</f>
        <v>222800</v>
      </c>
      <c r="J112" s="378">
        <f t="shared" si="2"/>
        <v>222800</v>
      </c>
    </row>
    <row r="113" spans="1:10" x14ac:dyDescent="0.2">
      <c r="A113" s="233"/>
      <c r="B113" s="233"/>
      <c r="C113" s="88"/>
      <c r="D113" s="127"/>
      <c r="E113" s="232"/>
      <c r="F113" s="293"/>
      <c r="G113" s="336"/>
      <c r="H113" s="336"/>
      <c r="I113" s="369"/>
      <c r="J113" s="378">
        <f t="shared" si="2"/>
        <v>0</v>
      </c>
    </row>
    <row r="114" spans="1:10" x14ac:dyDescent="0.2">
      <c r="A114" s="233"/>
      <c r="B114" s="233"/>
      <c r="C114" s="88"/>
      <c r="D114" s="127"/>
      <c r="E114" s="232"/>
      <c r="F114" s="293"/>
      <c r="G114" s="336"/>
      <c r="H114" s="336"/>
      <c r="I114" s="369"/>
      <c r="J114" s="378">
        <f t="shared" si="2"/>
        <v>0</v>
      </c>
    </row>
    <row r="115" spans="1:10" x14ac:dyDescent="0.2">
      <c r="A115" s="233"/>
      <c r="B115" s="233"/>
      <c r="C115" s="88"/>
      <c r="D115" s="127"/>
      <c r="E115" s="232"/>
      <c r="F115" s="293"/>
      <c r="G115" s="336"/>
      <c r="H115" s="336"/>
      <c r="I115" s="369"/>
      <c r="J115" s="378">
        <f t="shared" si="2"/>
        <v>0</v>
      </c>
    </row>
    <row r="116" spans="1:10" x14ac:dyDescent="0.2">
      <c r="A116" s="233"/>
      <c r="B116" s="233"/>
      <c r="C116" s="88"/>
      <c r="D116" s="127"/>
      <c r="E116" s="232"/>
      <c r="F116" s="293"/>
      <c r="G116" s="336"/>
      <c r="H116" s="336"/>
      <c r="I116" s="369"/>
      <c r="J116" s="378">
        <f t="shared" si="2"/>
        <v>0</v>
      </c>
    </row>
    <row r="117" spans="1:10" ht="15.75" thickBot="1" x14ac:dyDescent="0.25">
      <c r="A117" s="233"/>
      <c r="B117" s="233"/>
      <c r="C117" s="88"/>
      <c r="D117" s="127"/>
      <c r="E117" s="305" t="s">
        <v>117</v>
      </c>
      <c r="F117" s="294"/>
      <c r="G117" s="336"/>
      <c r="H117" s="336"/>
      <c r="I117" s="369"/>
      <c r="J117" s="378">
        <f t="shared" si="2"/>
        <v>0</v>
      </c>
    </row>
    <row r="118" spans="1:10" x14ac:dyDescent="0.2">
      <c r="A118" s="236"/>
      <c r="B118" s="237"/>
      <c r="C118" s="238"/>
      <c r="D118" s="239"/>
      <c r="E118" s="240"/>
      <c r="F118" s="314"/>
      <c r="G118" s="336"/>
      <c r="H118" s="336"/>
      <c r="I118" s="369"/>
      <c r="J118" s="378">
        <f t="shared" si="2"/>
        <v>0</v>
      </c>
    </row>
    <row r="119" spans="1:10" ht="19.5" thickBot="1" x14ac:dyDescent="0.3">
      <c r="A119" s="558" t="s">
        <v>470</v>
      </c>
      <c r="B119" s="559"/>
      <c r="C119" s="559"/>
      <c r="D119" s="559"/>
      <c r="E119" s="559"/>
      <c r="F119" s="560"/>
      <c r="G119" s="336"/>
      <c r="H119" s="336"/>
      <c r="I119" s="369"/>
      <c r="J119" s="378">
        <f t="shared" si="2"/>
        <v>0</v>
      </c>
    </row>
    <row r="120" spans="1:10" ht="41.25" x14ac:dyDescent="0.2">
      <c r="A120" s="172" t="s">
        <v>190</v>
      </c>
      <c r="B120" s="176" t="s">
        <v>191</v>
      </c>
      <c r="C120" s="176" t="s">
        <v>192</v>
      </c>
      <c r="D120" s="176" t="s">
        <v>193</v>
      </c>
      <c r="E120" s="282" t="s">
        <v>453</v>
      </c>
      <c r="F120" s="298" t="s">
        <v>454</v>
      </c>
      <c r="G120" s="336"/>
      <c r="H120" s="336"/>
      <c r="I120" s="369"/>
      <c r="J120" s="378">
        <f t="shared" si="2"/>
        <v>0</v>
      </c>
    </row>
    <row r="121" spans="1:10" x14ac:dyDescent="0.2">
      <c r="A121" s="192"/>
      <c r="B121" s="125">
        <v>1422051</v>
      </c>
      <c r="C121" s="192" t="s">
        <v>263</v>
      </c>
      <c r="D121" s="9">
        <v>6000</v>
      </c>
      <c r="E121" s="284">
        <v>2555</v>
      </c>
      <c r="F121" s="300">
        <v>6000</v>
      </c>
      <c r="G121" s="336">
        <v>4000</v>
      </c>
      <c r="H121" s="336">
        <f t="shared" si="3"/>
        <v>66.666666666666657</v>
      </c>
      <c r="I121" s="404">
        <v>6000</v>
      </c>
      <c r="J121" s="378">
        <f t="shared" si="2"/>
        <v>2000</v>
      </c>
    </row>
    <row r="122" spans="1:10" x14ac:dyDescent="0.2">
      <c r="A122" s="180"/>
      <c r="B122" s="125">
        <v>1422053</v>
      </c>
      <c r="C122" s="192" t="s">
        <v>264</v>
      </c>
      <c r="D122" s="9">
        <v>2000</v>
      </c>
      <c r="E122" s="284">
        <v>800</v>
      </c>
      <c r="F122" s="300">
        <v>2000</v>
      </c>
      <c r="G122" s="336">
        <v>1500</v>
      </c>
      <c r="H122" s="336">
        <f t="shared" si="3"/>
        <v>75</v>
      </c>
      <c r="I122" s="404">
        <v>2000</v>
      </c>
      <c r="J122" s="378">
        <f t="shared" si="2"/>
        <v>500</v>
      </c>
    </row>
    <row r="123" spans="1:10" x14ac:dyDescent="0.2">
      <c r="A123" s="125"/>
      <c r="B123" s="125">
        <v>1422054</v>
      </c>
      <c r="C123" s="161" t="s">
        <v>265</v>
      </c>
      <c r="D123" s="9">
        <v>7000</v>
      </c>
      <c r="E123" s="284">
        <v>5100</v>
      </c>
      <c r="F123" s="300">
        <v>7000</v>
      </c>
      <c r="G123" s="336">
        <v>2500</v>
      </c>
      <c r="H123" s="336">
        <f t="shared" si="3"/>
        <v>35.714285714285715</v>
      </c>
      <c r="I123" s="404">
        <v>7000</v>
      </c>
      <c r="J123" s="378">
        <f t="shared" si="2"/>
        <v>4500</v>
      </c>
    </row>
    <row r="124" spans="1:10" x14ac:dyDescent="0.2">
      <c r="A124" s="125"/>
      <c r="B124" s="125">
        <v>1422055</v>
      </c>
      <c r="C124" s="192" t="s">
        <v>266</v>
      </c>
      <c r="D124" s="9">
        <v>10000</v>
      </c>
      <c r="E124" s="284">
        <v>6090</v>
      </c>
      <c r="F124" s="300">
        <v>10000</v>
      </c>
      <c r="G124" s="336">
        <v>3000</v>
      </c>
      <c r="H124" s="336">
        <f t="shared" si="3"/>
        <v>30</v>
      </c>
      <c r="I124" s="404">
        <v>10000</v>
      </c>
      <c r="J124" s="378">
        <f t="shared" si="2"/>
        <v>7000</v>
      </c>
    </row>
    <row r="125" spans="1:10" x14ac:dyDescent="0.2">
      <c r="A125" s="125"/>
      <c r="B125" s="125">
        <v>1422068</v>
      </c>
      <c r="C125" s="161" t="s">
        <v>267</v>
      </c>
      <c r="D125" s="9">
        <v>3000</v>
      </c>
      <c r="E125" s="284">
        <v>1855</v>
      </c>
      <c r="F125" s="300">
        <v>3000</v>
      </c>
      <c r="G125" s="336">
        <v>2000</v>
      </c>
      <c r="H125" s="336">
        <f t="shared" si="3"/>
        <v>66.666666666666657</v>
      </c>
      <c r="I125" s="404">
        <v>3000</v>
      </c>
      <c r="J125" s="378">
        <f t="shared" si="2"/>
        <v>1000</v>
      </c>
    </row>
    <row r="126" spans="1:10" x14ac:dyDescent="0.2">
      <c r="A126" s="125"/>
      <c r="B126" s="125">
        <v>1422072</v>
      </c>
      <c r="C126" s="161" t="s">
        <v>268</v>
      </c>
      <c r="D126" s="9">
        <v>3000</v>
      </c>
      <c r="E126" s="284"/>
      <c r="F126" s="300">
        <v>3000</v>
      </c>
      <c r="G126" s="336">
        <v>1000</v>
      </c>
      <c r="H126" s="336">
        <f t="shared" si="3"/>
        <v>33.333333333333329</v>
      </c>
      <c r="I126" s="404">
        <v>3000</v>
      </c>
      <c r="J126" s="378">
        <f t="shared" si="2"/>
        <v>2000</v>
      </c>
    </row>
    <row r="127" spans="1:10" x14ac:dyDescent="0.2">
      <c r="A127" s="125"/>
      <c r="B127" s="125">
        <v>1422082</v>
      </c>
      <c r="C127" s="161" t="s">
        <v>269</v>
      </c>
      <c r="D127" s="9">
        <v>2000</v>
      </c>
      <c r="E127" s="284">
        <v>1000</v>
      </c>
      <c r="F127" s="300">
        <v>2000</v>
      </c>
      <c r="G127" s="336">
        <v>0</v>
      </c>
      <c r="H127" s="336">
        <f t="shared" si="3"/>
        <v>0</v>
      </c>
      <c r="I127" s="404">
        <v>2000</v>
      </c>
      <c r="J127" s="378">
        <f t="shared" si="2"/>
        <v>2000</v>
      </c>
    </row>
    <row r="128" spans="1:10" x14ac:dyDescent="0.2">
      <c r="A128" s="255"/>
      <c r="B128" s="255"/>
      <c r="C128" s="161"/>
      <c r="D128" s="127">
        <f>SUM(D121:D127)</f>
        <v>33000</v>
      </c>
      <c r="E128" s="284"/>
      <c r="F128" s="293">
        <f>SUM(F121:F127)</f>
        <v>33000</v>
      </c>
      <c r="G128" s="337">
        <f>SUM(G73:G127)</f>
        <v>264944</v>
      </c>
      <c r="H128" s="336">
        <f t="shared" si="3"/>
        <v>802.86060606060607</v>
      </c>
      <c r="I128" s="373">
        <f>SUM(I121:I127)</f>
        <v>33000</v>
      </c>
      <c r="J128" s="378">
        <f t="shared" si="2"/>
        <v>-231944</v>
      </c>
    </row>
    <row r="129" spans="1:11" x14ac:dyDescent="0.2">
      <c r="A129" s="173"/>
      <c r="B129" s="173"/>
      <c r="C129" s="190"/>
      <c r="E129" s="232"/>
      <c r="F129" s="302"/>
      <c r="G129" s="336"/>
      <c r="H129" s="336"/>
      <c r="I129" s="369"/>
      <c r="J129" s="378">
        <f t="shared" si="2"/>
        <v>0</v>
      </c>
    </row>
    <row r="130" spans="1:11" s="205" customFormat="1" ht="18.75" x14ac:dyDescent="0.25">
      <c r="A130" s="257"/>
      <c r="B130" s="257"/>
      <c r="C130" s="258" t="s">
        <v>464</v>
      </c>
      <c r="D130" s="259"/>
      <c r="E130" s="289"/>
      <c r="F130" s="319"/>
      <c r="G130" s="341"/>
      <c r="H130" s="336"/>
      <c r="I130" s="371"/>
      <c r="J130" s="378">
        <f t="shared" si="2"/>
        <v>0</v>
      </c>
    </row>
    <row r="131" spans="1:11" x14ac:dyDescent="0.2">
      <c r="A131" s="172">
        <v>6</v>
      </c>
      <c r="B131" s="173">
        <v>1415000</v>
      </c>
      <c r="C131" s="193" t="s">
        <v>270</v>
      </c>
      <c r="D131" s="190"/>
      <c r="E131" s="296"/>
      <c r="F131" s="299"/>
      <c r="G131" s="336"/>
      <c r="H131" s="336"/>
      <c r="I131" s="369"/>
      <c r="J131" s="378">
        <f t="shared" si="2"/>
        <v>0</v>
      </c>
    </row>
    <row r="132" spans="1:11" x14ac:dyDescent="0.2">
      <c r="A132" s="173"/>
      <c r="B132" s="173">
        <v>1415012</v>
      </c>
      <c r="C132" s="193" t="s">
        <v>271</v>
      </c>
      <c r="D132" s="91">
        <v>25000</v>
      </c>
      <c r="E132" s="284">
        <v>15528</v>
      </c>
      <c r="F132" s="292">
        <v>25000</v>
      </c>
      <c r="G132" s="336">
        <v>3315</v>
      </c>
      <c r="H132" s="336">
        <f t="shared" si="3"/>
        <v>13.26</v>
      </c>
      <c r="I132" s="336">
        <v>25000</v>
      </c>
      <c r="J132" s="378">
        <f t="shared" si="2"/>
        <v>21685</v>
      </c>
    </row>
    <row r="133" spans="1:11" x14ac:dyDescent="0.2">
      <c r="A133" s="173"/>
      <c r="B133" s="173"/>
      <c r="C133" s="241" t="s">
        <v>272</v>
      </c>
      <c r="D133" s="127">
        <f>SUM(D132)</f>
        <v>25000</v>
      </c>
      <c r="E133" s="232"/>
      <c r="F133" s="293">
        <f>SUM(F132)</f>
        <v>25000</v>
      </c>
      <c r="G133" s="337">
        <f>SUM(G132)</f>
        <v>3315</v>
      </c>
      <c r="H133" s="336">
        <f t="shared" si="3"/>
        <v>13.26</v>
      </c>
      <c r="I133" s="373">
        <f>SUM(I132)</f>
        <v>25000</v>
      </c>
      <c r="J133" s="378">
        <f t="shared" si="2"/>
        <v>21685</v>
      </c>
    </row>
    <row r="134" spans="1:11" x14ac:dyDescent="0.2">
      <c r="A134" s="172">
        <v>7</v>
      </c>
      <c r="B134" s="173">
        <v>1450000</v>
      </c>
      <c r="C134" s="193" t="s">
        <v>273</v>
      </c>
      <c r="D134" s="127"/>
      <c r="E134" s="232"/>
      <c r="F134" s="293"/>
      <c r="G134" s="336"/>
      <c r="H134" s="336"/>
      <c r="I134" s="369"/>
      <c r="J134" s="378">
        <f t="shared" si="2"/>
        <v>0</v>
      </c>
    </row>
    <row r="135" spans="1:11" x14ac:dyDescent="0.2">
      <c r="A135" s="190"/>
      <c r="B135" s="173">
        <v>1450007</v>
      </c>
      <c r="C135" s="193" t="s">
        <v>274</v>
      </c>
      <c r="D135" s="91">
        <v>18200</v>
      </c>
      <c r="E135" s="315">
        <v>0</v>
      </c>
      <c r="F135" s="292">
        <v>18200</v>
      </c>
      <c r="G135" s="336">
        <v>0</v>
      </c>
      <c r="H135" s="336">
        <f t="shared" ref="H135:H138" si="4">G135/F135*100</f>
        <v>0</v>
      </c>
      <c r="I135" s="336">
        <v>18200</v>
      </c>
      <c r="J135" s="378">
        <f t="shared" ref="J135:J172" si="5">I135-G135</f>
        <v>18200</v>
      </c>
    </row>
    <row r="136" spans="1:11" x14ac:dyDescent="0.2">
      <c r="A136" s="190"/>
      <c r="B136" s="173"/>
      <c r="C136" s="193" t="s">
        <v>455</v>
      </c>
      <c r="D136" s="91">
        <v>31000</v>
      </c>
      <c r="E136" s="315">
        <v>1500</v>
      </c>
      <c r="F136" s="292">
        <v>31000</v>
      </c>
      <c r="G136" s="336">
        <v>0</v>
      </c>
      <c r="H136" s="336">
        <f t="shared" si="4"/>
        <v>0</v>
      </c>
      <c r="I136" s="336">
        <v>31000</v>
      </c>
      <c r="J136" s="378">
        <f t="shared" si="5"/>
        <v>31000</v>
      </c>
    </row>
    <row r="137" spans="1:11" x14ac:dyDescent="0.2">
      <c r="A137" s="172"/>
      <c r="B137" s="172"/>
      <c r="C137" s="242" t="s">
        <v>275</v>
      </c>
      <c r="D137" s="127">
        <v>49200</v>
      </c>
      <c r="E137" s="316"/>
      <c r="F137" s="293">
        <v>49200</v>
      </c>
      <c r="G137" s="336">
        <v>0</v>
      </c>
      <c r="H137" s="336">
        <f t="shared" si="4"/>
        <v>0</v>
      </c>
      <c r="I137" s="373">
        <f>SUM(I135:I136)</f>
        <v>49200</v>
      </c>
      <c r="J137" s="378">
        <f t="shared" si="5"/>
        <v>49200</v>
      </c>
    </row>
    <row r="138" spans="1:11" x14ac:dyDescent="0.2">
      <c r="A138" s="190"/>
      <c r="B138" s="173"/>
      <c r="C138" s="243" t="s">
        <v>185</v>
      </c>
      <c r="D138" s="244">
        <f>D137+D133+D128+D112+D90++B64+B53+D40+B17+B9</f>
        <v>850200</v>
      </c>
      <c r="E138" s="290"/>
      <c r="F138" s="320">
        <f>F137+F133+F128+F112+F90++D64+D53+F40+D17+D9</f>
        <v>2000000</v>
      </c>
      <c r="G138" s="337">
        <f>SUM(G137+G133+G128+G64+G53+G17+G9)</f>
        <v>770155.10999999987</v>
      </c>
      <c r="H138" s="336">
        <f t="shared" si="4"/>
        <v>38.507755499999995</v>
      </c>
      <c r="I138" s="373">
        <f>SUM(I137+I133+I128+I112+I90+I64+I53+I40+I17+I9)</f>
        <v>2028500</v>
      </c>
      <c r="J138" s="378">
        <f t="shared" si="5"/>
        <v>1258344.8900000001</v>
      </c>
    </row>
    <row r="139" spans="1:11" x14ac:dyDescent="0.2">
      <c r="A139" s="190"/>
      <c r="B139" s="173"/>
      <c r="C139" s="190"/>
      <c r="D139" s="190"/>
      <c r="E139" s="283"/>
      <c r="F139" s="299"/>
      <c r="G139" s="336"/>
      <c r="H139" s="369"/>
      <c r="I139" s="369"/>
      <c r="J139" s="378">
        <f t="shared" si="5"/>
        <v>0</v>
      </c>
      <c r="K139" s="191"/>
    </row>
    <row r="140" spans="1:11" x14ac:dyDescent="0.2">
      <c r="A140" s="190"/>
      <c r="B140" s="173"/>
      <c r="C140" s="233" t="s">
        <v>157</v>
      </c>
      <c r="D140" s="127"/>
      <c r="E140" s="317"/>
      <c r="F140" s="293"/>
      <c r="G140" s="336"/>
      <c r="H140" s="369"/>
      <c r="I140" s="369"/>
      <c r="J140" s="378">
        <f t="shared" si="5"/>
        <v>0</v>
      </c>
    </row>
    <row r="141" spans="1:11" x14ac:dyDescent="0.2">
      <c r="A141" s="190"/>
      <c r="B141" s="173"/>
      <c r="C141" s="233"/>
      <c r="D141" s="127"/>
      <c r="E141" s="286"/>
      <c r="F141" s="293"/>
      <c r="G141" s="336"/>
      <c r="H141" s="369"/>
      <c r="I141" s="369"/>
      <c r="J141" s="378">
        <f t="shared" si="5"/>
        <v>0</v>
      </c>
    </row>
    <row r="142" spans="1:11" x14ac:dyDescent="0.2">
      <c r="A142" s="190"/>
      <c r="B142" s="173"/>
      <c r="C142" s="233"/>
      <c r="D142" s="127"/>
      <c r="E142" s="286"/>
      <c r="F142" s="293"/>
      <c r="G142" s="336"/>
      <c r="H142" s="369"/>
      <c r="I142" s="369"/>
      <c r="J142" s="378">
        <f t="shared" si="5"/>
        <v>0</v>
      </c>
    </row>
    <row r="143" spans="1:11" x14ac:dyDescent="0.2">
      <c r="A143" s="190"/>
      <c r="B143" s="173"/>
      <c r="C143" s="233"/>
      <c r="D143" s="127"/>
      <c r="E143" s="286"/>
      <c r="F143" s="293"/>
      <c r="G143" s="336"/>
      <c r="H143" s="369"/>
      <c r="I143" s="369"/>
      <c r="J143" s="378">
        <f t="shared" si="5"/>
        <v>0</v>
      </c>
    </row>
    <row r="144" spans="1:11" ht="15.75" thickBot="1" x14ac:dyDescent="0.25">
      <c r="A144" s="173"/>
      <c r="B144" s="190"/>
      <c r="C144" s="190"/>
      <c r="D144" s="190"/>
      <c r="E144" s="318" t="s">
        <v>129</v>
      </c>
      <c r="F144" s="321"/>
      <c r="G144" s="336"/>
      <c r="H144" s="369"/>
      <c r="I144" s="369"/>
      <c r="J144" s="378">
        <f t="shared" si="5"/>
        <v>0</v>
      </c>
    </row>
    <row r="145" spans="1:11" ht="15.75" thickBot="1" x14ac:dyDescent="0.25">
      <c r="A145" s="526" t="s">
        <v>470</v>
      </c>
      <c r="B145" s="527"/>
      <c r="C145" s="527"/>
      <c r="D145" s="527"/>
      <c r="E145" s="527"/>
      <c r="F145" s="561"/>
      <c r="G145" s="336"/>
      <c r="H145" s="369"/>
      <c r="I145" s="369"/>
      <c r="J145" s="378">
        <f t="shared" si="5"/>
        <v>0</v>
      </c>
    </row>
    <row r="146" spans="1:11" ht="37.5" customHeight="1" x14ac:dyDescent="0.2">
      <c r="A146" s="172" t="s">
        <v>190</v>
      </c>
      <c r="B146" s="176" t="s">
        <v>191</v>
      </c>
      <c r="C146" s="176" t="s">
        <v>192</v>
      </c>
      <c r="D146" s="176" t="s">
        <v>193</v>
      </c>
      <c r="E146" s="282" t="s">
        <v>453</v>
      </c>
      <c r="F146" s="298" t="s">
        <v>454</v>
      </c>
      <c r="G146" s="336"/>
      <c r="H146" s="369"/>
      <c r="I146" s="369"/>
      <c r="J146" s="378">
        <f t="shared" si="5"/>
        <v>0</v>
      </c>
    </row>
    <row r="147" spans="1:11" x14ac:dyDescent="0.2">
      <c r="A147" s="97">
        <v>8</v>
      </c>
      <c r="B147" s="180">
        <v>1331000</v>
      </c>
      <c r="C147" s="97" t="s">
        <v>276</v>
      </c>
      <c r="D147" s="192"/>
      <c r="E147" s="296"/>
      <c r="F147" s="300"/>
      <c r="G147" s="336"/>
      <c r="H147" s="369"/>
      <c r="I147" s="369"/>
      <c r="J147" s="378">
        <f t="shared" si="5"/>
        <v>0</v>
      </c>
    </row>
    <row r="148" spans="1:11" ht="33" customHeight="1" x14ac:dyDescent="0.2">
      <c r="A148" s="192"/>
      <c r="B148" s="125">
        <v>1331001</v>
      </c>
      <c r="C148" s="161" t="s">
        <v>277</v>
      </c>
      <c r="D148" s="9">
        <v>4422838</v>
      </c>
      <c r="E148" s="284">
        <v>4579828.17</v>
      </c>
      <c r="F148" s="292">
        <v>6914197</v>
      </c>
      <c r="G148" s="336">
        <v>3129267.68</v>
      </c>
      <c r="H148" s="336">
        <f>G148/F148*100</f>
        <v>45.258584330183247</v>
      </c>
      <c r="I148" s="336">
        <v>6914197</v>
      </c>
      <c r="J148" s="378">
        <f t="shared" si="5"/>
        <v>3784929.32</v>
      </c>
    </row>
    <row r="149" spans="1:11" s="148" customFormat="1" x14ac:dyDescent="0.2">
      <c r="A149" s="160"/>
      <c r="B149" s="125">
        <v>1331002</v>
      </c>
      <c r="C149" s="192" t="s">
        <v>278</v>
      </c>
      <c r="D149" s="9">
        <v>6736089.6699999999</v>
      </c>
      <c r="E149" s="284">
        <v>1342974.31</v>
      </c>
      <c r="F149" s="292">
        <v>2573999.1672499999</v>
      </c>
      <c r="G149" s="377">
        <v>632658.61</v>
      </c>
      <c r="H149" s="336">
        <f t="shared" ref="H149:H171" si="6">G149/F149*100</f>
        <v>24.578819529142176</v>
      </c>
      <c r="I149" s="336">
        <v>2573999.1672499999</v>
      </c>
      <c r="J149" s="378">
        <f t="shared" si="5"/>
        <v>1941340.5572500001</v>
      </c>
    </row>
    <row r="150" spans="1:11" s="148" customFormat="1" x14ac:dyDescent="0.2">
      <c r="A150" s="160"/>
      <c r="B150" s="125">
        <v>1331002</v>
      </c>
      <c r="C150" s="192" t="s">
        <v>279</v>
      </c>
      <c r="D150" s="9">
        <f>0.5/100*6549329.62</f>
        <v>32746.648100000002</v>
      </c>
      <c r="E150" s="284">
        <v>0</v>
      </c>
      <c r="F150" s="292">
        <v>16903.400000000001</v>
      </c>
      <c r="G150" s="342">
        <v>0</v>
      </c>
      <c r="H150" s="336">
        <f t="shared" si="6"/>
        <v>0</v>
      </c>
      <c r="I150" s="336">
        <v>16903.400000000001</v>
      </c>
      <c r="J150" s="378">
        <f t="shared" si="5"/>
        <v>16903.400000000001</v>
      </c>
    </row>
    <row r="151" spans="1:11" x14ac:dyDescent="0.2">
      <c r="A151" s="192"/>
      <c r="B151" s="125">
        <v>1331003</v>
      </c>
      <c r="C151" s="192" t="s">
        <v>280</v>
      </c>
      <c r="D151" s="9">
        <v>300000</v>
      </c>
      <c r="E151" s="284">
        <v>304851.49</v>
      </c>
      <c r="F151" s="292">
        <v>350000</v>
      </c>
      <c r="G151" s="336">
        <v>374245.85</v>
      </c>
      <c r="H151" s="336">
        <f t="shared" si="6"/>
        <v>106.92738571428571</v>
      </c>
      <c r="I151" s="336">
        <v>1000000</v>
      </c>
      <c r="J151" s="378">
        <f t="shared" si="5"/>
        <v>625754.15</v>
      </c>
    </row>
    <row r="152" spans="1:11" s="148" customFormat="1" x14ac:dyDescent="0.2">
      <c r="A152" s="160"/>
      <c r="B152" s="125">
        <v>1331008</v>
      </c>
      <c r="C152" s="161" t="s">
        <v>281</v>
      </c>
      <c r="D152" s="9">
        <f>3/100*6549329.62</f>
        <v>196479.88860000001</v>
      </c>
      <c r="E152" s="284">
        <v>49809.95</v>
      </c>
      <c r="F152" s="292">
        <v>101420.1</v>
      </c>
      <c r="G152" s="377">
        <v>1406.74</v>
      </c>
      <c r="H152" s="336">
        <f t="shared" si="6"/>
        <v>1.387042607924859</v>
      </c>
      <c r="I152" s="336">
        <v>200000</v>
      </c>
      <c r="J152" s="378">
        <f t="shared" si="5"/>
        <v>198593.26</v>
      </c>
    </row>
    <row r="153" spans="1:11" x14ac:dyDescent="0.2">
      <c r="A153" s="190"/>
      <c r="B153" s="173">
        <v>1331011</v>
      </c>
      <c r="C153" s="193" t="s">
        <v>282</v>
      </c>
      <c r="D153" s="20">
        <v>54378</v>
      </c>
      <c r="E153" s="322">
        <v>0</v>
      </c>
      <c r="F153" s="302"/>
      <c r="G153" s="336">
        <v>0</v>
      </c>
      <c r="H153" s="336"/>
      <c r="I153" s="407"/>
      <c r="J153" s="378">
        <f t="shared" si="5"/>
        <v>0</v>
      </c>
    </row>
    <row r="154" spans="1:11" ht="21.75" customHeight="1" x14ac:dyDescent="0.2">
      <c r="A154" s="190"/>
      <c r="B154" s="173">
        <v>1331011</v>
      </c>
      <c r="C154" s="193" t="s">
        <v>283</v>
      </c>
      <c r="D154" s="245">
        <v>1113962.07</v>
      </c>
      <c r="E154" s="322" t="s">
        <v>289</v>
      </c>
      <c r="F154" s="292">
        <v>717586</v>
      </c>
      <c r="G154" s="336">
        <v>430457</v>
      </c>
      <c r="H154" s="336">
        <f t="shared" si="6"/>
        <v>59.986816911143748</v>
      </c>
      <c r="I154" s="336">
        <v>717586</v>
      </c>
      <c r="J154" s="378">
        <f t="shared" si="5"/>
        <v>287129</v>
      </c>
    </row>
    <row r="155" spans="1:11" x14ac:dyDescent="0.2">
      <c r="A155" s="192"/>
      <c r="B155" s="125">
        <v>1331009</v>
      </c>
      <c r="C155" s="161" t="s">
        <v>284</v>
      </c>
      <c r="D155" s="9">
        <v>15000</v>
      </c>
      <c r="E155" s="284"/>
      <c r="F155" s="292">
        <v>30000</v>
      </c>
      <c r="G155" s="336"/>
      <c r="H155" s="336">
        <f t="shared" si="6"/>
        <v>0</v>
      </c>
      <c r="I155" s="336">
        <v>30000</v>
      </c>
      <c r="J155" s="378">
        <f t="shared" si="5"/>
        <v>30000</v>
      </c>
    </row>
    <row r="156" spans="1:11" ht="27.75" x14ac:dyDescent="0.2">
      <c r="A156" s="192"/>
      <c r="B156" s="125">
        <v>1331009</v>
      </c>
      <c r="C156" s="161" t="s">
        <v>285</v>
      </c>
      <c r="D156" s="9">
        <v>12000</v>
      </c>
      <c r="E156" s="284"/>
      <c r="F156" s="292">
        <v>25000</v>
      </c>
      <c r="H156" s="336">
        <f t="shared" si="6"/>
        <v>0</v>
      </c>
      <c r="I156" s="336">
        <v>25000</v>
      </c>
      <c r="J156" s="378">
        <f t="shared" si="5"/>
        <v>25000</v>
      </c>
    </row>
    <row r="157" spans="1:11" x14ac:dyDescent="0.2">
      <c r="A157" s="192"/>
      <c r="B157" s="125">
        <v>1331009</v>
      </c>
      <c r="C157" s="192" t="s">
        <v>98</v>
      </c>
      <c r="D157" s="9">
        <v>13000</v>
      </c>
      <c r="E157" s="284"/>
      <c r="F157" s="292">
        <v>18000</v>
      </c>
      <c r="G157" s="336"/>
      <c r="H157" s="336">
        <f t="shared" si="6"/>
        <v>0</v>
      </c>
      <c r="I157" s="336">
        <v>18000</v>
      </c>
      <c r="J157" s="378">
        <f t="shared" si="5"/>
        <v>18000</v>
      </c>
    </row>
    <row r="158" spans="1:11" x14ac:dyDescent="0.2">
      <c r="A158" s="192"/>
      <c r="B158" s="125"/>
      <c r="C158" s="192" t="s">
        <v>286</v>
      </c>
      <c r="D158" s="9">
        <v>8000</v>
      </c>
      <c r="E158" s="284"/>
      <c r="F158" s="292">
        <v>10000</v>
      </c>
      <c r="G158" s="336"/>
      <c r="H158" s="336">
        <f t="shared" si="6"/>
        <v>0</v>
      </c>
      <c r="I158" s="336">
        <v>10000</v>
      </c>
      <c r="J158" s="378">
        <f t="shared" si="5"/>
        <v>10000</v>
      </c>
    </row>
    <row r="159" spans="1:11" x14ac:dyDescent="0.2">
      <c r="A159" s="192"/>
      <c r="B159" s="125"/>
      <c r="C159" s="192" t="s">
        <v>287</v>
      </c>
      <c r="D159" s="9">
        <v>8000</v>
      </c>
      <c r="E159" s="284"/>
      <c r="F159" s="292">
        <v>10000</v>
      </c>
      <c r="G159" s="336"/>
      <c r="H159" s="336">
        <f t="shared" si="6"/>
        <v>0</v>
      </c>
      <c r="I159" s="336">
        <v>10000</v>
      </c>
      <c r="J159" s="378">
        <f t="shared" si="5"/>
        <v>10000</v>
      </c>
    </row>
    <row r="160" spans="1:11" x14ac:dyDescent="0.2">
      <c r="A160" s="192"/>
      <c r="B160" s="125">
        <v>1331009</v>
      </c>
      <c r="C160" s="192" t="s">
        <v>82</v>
      </c>
      <c r="D160" s="9">
        <v>18000</v>
      </c>
      <c r="E160" s="284"/>
      <c r="F160" s="292">
        <v>30000</v>
      </c>
      <c r="G160" s="336"/>
      <c r="H160" s="336">
        <f t="shared" si="6"/>
        <v>0</v>
      </c>
      <c r="I160" s="336">
        <v>30000</v>
      </c>
      <c r="J160" s="378">
        <f t="shared" si="5"/>
        <v>30000</v>
      </c>
      <c r="K160" s="11"/>
    </row>
    <row r="161" spans="1:13" x14ac:dyDescent="0.2">
      <c r="A161" s="192"/>
      <c r="B161" s="125"/>
      <c r="C161" s="192" t="s">
        <v>288</v>
      </c>
      <c r="D161" s="9">
        <v>15000</v>
      </c>
      <c r="E161" s="284"/>
      <c r="F161" s="292">
        <v>20000</v>
      </c>
      <c r="G161" s="336"/>
      <c r="H161" s="336">
        <f t="shared" si="6"/>
        <v>0</v>
      </c>
      <c r="I161" s="336">
        <v>20000</v>
      </c>
      <c r="J161" s="378">
        <f t="shared" si="5"/>
        <v>20000</v>
      </c>
      <c r="K161" s="11"/>
      <c r="M161" s="199"/>
    </row>
    <row r="162" spans="1:13" ht="30" customHeight="1" x14ac:dyDescent="0.2">
      <c r="A162" s="190"/>
      <c r="B162" s="173"/>
      <c r="C162" s="193" t="s">
        <v>166</v>
      </c>
      <c r="D162" s="20">
        <v>25180</v>
      </c>
      <c r="E162" s="322"/>
      <c r="F162" s="292"/>
      <c r="G162" s="336"/>
      <c r="H162" s="336"/>
      <c r="I162" s="336"/>
      <c r="J162" s="378">
        <f t="shared" si="5"/>
        <v>0</v>
      </c>
      <c r="K162" s="11"/>
      <c r="M162" s="147"/>
    </row>
    <row r="163" spans="1:13" s="118" customFormat="1" ht="15.75" thickBot="1" x14ac:dyDescent="0.25">
      <c r="A163" s="97"/>
      <c r="B163" s="180"/>
      <c r="C163" s="410" t="s">
        <v>290</v>
      </c>
      <c r="D163" s="411">
        <f>SUM(D148:D162)</f>
        <v>12970674.276699999</v>
      </c>
      <c r="E163" s="323"/>
      <c r="F163" s="412">
        <f>SUM(F148:F162)</f>
        <v>10817105.66725</v>
      </c>
      <c r="G163" s="413">
        <f>SUM(G148:G162)</f>
        <v>4568035.8800000008</v>
      </c>
      <c r="H163" s="336">
        <f t="shared" si="6"/>
        <v>42.229742599540664</v>
      </c>
      <c r="I163" s="373">
        <f>SUM(I148:I162)</f>
        <v>11565685.56725</v>
      </c>
      <c r="J163" s="378">
        <f t="shared" si="5"/>
        <v>6997649.6872499995</v>
      </c>
    </row>
    <row r="164" spans="1:13" s="118" customFormat="1" ht="11.25" customHeight="1" thickBot="1" x14ac:dyDescent="0.25">
      <c r="A164" s="97"/>
      <c r="B164" s="376"/>
      <c r="C164" s="555" t="s">
        <v>458</v>
      </c>
      <c r="D164" s="556"/>
      <c r="E164" s="556"/>
      <c r="F164" s="556"/>
      <c r="G164" s="557"/>
      <c r="H164" s="418"/>
      <c r="I164" s="419"/>
      <c r="J164" s="378">
        <f t="shared" si="5"/>
        <v>0</v>
      </c>
    </row>
    <row r="165" spans="1:13" ht="15.75" thickBot="1" x14ac:dyDescent="0.25">
      <c r="A165" s="97"/>
      <c r="B165" s="180">
        <v>13519</v>
      </c>
      <c r="C165" s="414" t="s">
        <v>291</v>
      </c>
      <c r="D165" s="415"/>
      <c r="E165" s="415"/>
      <c r="F165" s="416"/>
      <c r="G165" s="421"/>
      <c r="H165" s="421"/>
      <c r="I165" s="392"/>
      <c r="J165" s="378">
        <f t="shared" si="5"/>
        <v>0</v>
      </c>
      <c r="K165" s="191"/>
    </row>
    <row r="166" spans="1:13" ht="30.75" customHeight="1" x14ac:dyDescent="0.2">
      <c r="A166" s="161"/>
      <c r="B166" s="189">
        <v>13519</v>
      </c>
      <c r="C166" s="161" t="s">
        <v>169</v>
      </c>
      <c r="D166" s="246">
        <v>90180</v>
      </c>
      <c r="E166" s="295">
        <v>15000</v>
      </c>
      <c r="F166" s="324">
        <v>30000</v>
      </c>
      <c r="G166" s="417">
        <v>15000</v>
      </c>
      <c r="H166" s="417">
        <f t="shared" si="6"/>
        <v>50</v>
      </c>
      <c r="I166" s="420">
        <v>30000</v>
      </c>
      <c r="J166" s="378">
        <f t="shared" si="5"/>
        <v>15000</v>
      </c>
    </row>
    <row r="167" spans="1:13" s="118" customFormat="1" x14ac:dyDescent="0.2">
      <c r="A167" s="171"/>
      <c r="B167" s="178"/>
      <c r="C167" s="171" t="s">
        <v>26</v>
      </c>
      <c r="D167" s="175"/>
      <c r="E167" s="295">
        <v>15000</v>
      </c>
      <c r="F167" s="325">
        <v>30000</v>
      </c>
      <c r="G167" s="337">
        <f>SUM(G166)</f>
        <v>15000</v>
      </c>
      <c r="H167" s="336">
        <f t="shared" si="6"/>
        <v>50</v>
      </c>
      <c r="I167" s="372"/>
      <c r="J167" s="378">
        <f t="shared" si="5"/>
        <v>-15000</v>
      </c>
    </row>
    <row r="168" spans="1:13" x14ac:dyDescent="0.2">
      <c r="A168" s="161"/>
      <c r="B168" s="189"/>
      <c r="C168" s="171" t="s">
        <v>292</v>
      </c>
      <c r="D168" s="246"/>
      <c r="E168" s="295">
        <v>0</v>
      </c>
      <c r="F168" s="325">
        <v>50000</v>
      </c>
      <c r="G168" s="336"/>
      <c r="H168" s="336">
        <f t="shared" si="6"/>
        <v>0</v>
      </c>
      <c r="I168" s="408">
        <v>50000</v>
      </c>
      <c r="J168" s="378">
        <f t="shared" si="5"/>
        <v>50000</v>
      </c>
    </row>
    <row r="169" spans="1:13" s="118" customFormat="1" ht="15.75" thickBot="1" x14ac:dyDescent="0.25">
      <c r="A169" s="171"/>
      <c r="B169" s="178"/>
      <c r="C169" s="171" t="s">
        <v>26</v>
      </c>
      <c r="D169" s="175"/>
      <c r="E169" s="295"/>
      <c r="F169" s="326">
        <v>50000</v>
      </c>
      <c r="G169" s="337"/>
      <c r="H169" s="336">
        <f t="shared" si="6"/>
        <v>0</v>
      </c>
      <c r="I169" s="373">
        <f>SUM(I166:I168)</f>
        <v>80000</v>
      </c>
      <c r="J169" s="378">
        <f t="shared" si="5"/>
        <v>80000</v>
      </c>
    </row>
    <row r="170" spans="1:13" x14ac:dyDescent="0.2">
      <c r="A170" s="192"/>
      <c r="B170" s="125"/>
      <c r="C170" s="243" t="s">
        <v>290</v>
      </c>
      <c r="D170" s="38"/>
      <c r="E170" s="232"/>
      <c r="F170" s="328">
        <f>F163+F169+F167+F138</f>
        <v>12897105.66725</v>
      </c>
      <c r="G170" s="337">
        <f>G167+G163</f>
        <v>4583035.8800000008</v>
      </c>
      <c r="H170" s="336">
        <f t="shared" si="6"/>
        <v>35.535382885462738</v>
      </c>
      <c r="I170" s="369"/>
      <c r="J170" s="378">
        <f t="shared" si="5"/>
        <v>-4583035.8800000008</v>
      </c>
    </row>
    <row r="171" spans="1:13" s="251" customFormat="1" ht="15.75" thickBot="1" x14ac:dyDescent="0.25">
      <c r="A171" s="109"/>
      <c r="B171" s="60"/>
      <c r="C171" s="115" t="s">
        <v>185</v>
      </c>
      <c r="D171" s="72"/>
      <c r="E171" s="327"/>
      <c r="F171" s="329">
        <f>F170</f>
        <v>12897105.66725</v>
      </c>
      <c r="G171" s="337">
        <v>4583035.88</v>
      </c>
      <c r="H171" s="336">
        <f t="shared" si="6"/>
        <v>35.535382885462724</v>
      </c>
      <c r="I171" s="422">
        <f>SUM(I169+I163+I138)</f>
        <v>13674185.56725</v>
      </c>
      <c r="J171" s="457">
        <f t="shared" si="5"/>
        <v>9091149.6872499995</v>
      </c>
    </row>
    <row r="172" spans="1:13" ht="15.75" thickBot="1" x14ac:dyDescent="0.25">
      <c r="A172" s="247"/>
      <c r="B172" s="248"/>
      <c r="C172" s="249"/>
      <c r="D172" s="250"/>
      <c r="E172" s="318" t="s">
        <v>158</v>
      </c>
      <c r="F172" s="330"/>
      <c r="G172" s="338"/>
      <c r="H172" s="375"/>
      <c r="I172" s="375"/>
      <c r="J172" s="458">
        <f t="shared" si="5"/>
        <v>0</v>
      </c>
    </row>
    <row r="175" spans="1:13" x14ac:dyDescent="0.2">
      <c r="H175" s="191"/>
    </row>
    <row r="178" spans="12:14" ht="15.75" thickBot="1" x14ac:dyDescent="0.25"/>
    <row r="179" spans="12:14" ht="15.75" thickBot="1" x14ac:dyDescent="0.25">
      <c r="L179" s="252">
        <v>4988338</v>
      </c>
      <c r="M179" s="253" t="s">
        <v>461</v>
      </c>
      <c r="N179" s="253" t="s">
        <v>462</v>
      </c>
    </row>
    <row r="181" spans="12:14" x14ac:dyDescent="0.2">
      <c r="L181" s="254" t="e">
        <f>L179+M179+N179</f>
        <v>#VALUE!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C164:G164"/>
    <mergeCell ref="A119:F119"/>
    <mergeCell ref="A145:F145"/>
    <mergeCell ref="A1:F1"/>
    <mergeCell ref="A2:F2"/>
    <mergeCell ref="A19:F19"/>
    <mergeCell ref="A42:F42"/>
    <mergeCell ref="A70:F70"/>
    <mergeCell ref="A93:F9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3"/>
  <sheetViews>
    <sheetView topLeftCell="A2" workbookViewId="0">
      <selection activeCell="B29" sqref="B29"/>
    </sheetView>
  </sheetViews>
  <sheetFormatPr defaultRowHeight="15" x14ac:dyDescent="0.2"/>
  <cols>
    <col min="1" max="1" width="4.16796875" customWidth="1"/>
    <col min="2" max="2" width="42.10546875" customWidth="1"/>
    <col min="3" max="3" width="15.19921875" customWidth="1"/>
    <col min="4" max="4" width="11.1640625" customWidth="1"/>
    <col min="5" max="5" width="12.375" customWidth="1"/>
    <col min="6" max="6" width="11.8359375" customWidth="1"/>
    <col min="7" max="7" width="13.1796875" customWidth="1"/>
    <col min="8" max="8" width="14.9296875" customWidth="1"/>
    <col min="9" max="9" width="15.6015625" customWidth="1"/>
    <col min="10" max="10" width="18.83203125" customWidth="1"/>
    <col min="11" max="11" width="9.68359375" customWidth="1"/>
    <col min="12" max="12" width="10.625" customWidth="1"/>
  </cols>
  <sheetData>
    <row r="1" spans="1:12" ht="68.25" x14ac:dyDescent="0.2">
      <c r="A1" t="s">
        <v>331</v>
      </c>
      <c r="B1" t="s">
        <v>332</v>
      </c>
      <c r="C1" s="152" t="s">
        <v>333</v>
      </c>
      <c r="D1" s="152" t="s">
        <v>334</v>
      </c>
      <c r="E1" t="s">
        <v>335</v>
      </c>
      <c r="F1" s="152" t="s">
        <v>336</v>
      </c>
      <c r="G1" t="s">
        <v>337</v>
      </c>
      <c r="H1" s="152" t="s">
        <v>338</v>
      </c>
      <c r="I1" t="s">
        <v>411</v>
      </c>
      <c r="J1" t="s">
        <v>339</v>
      </c>
      <c r="K1" s="152" t="s">
        <v>340</v>
      </c>
      <c r="L1" t="s">
        <v>341</v>
      </c>
    </row>
    <row r="2" spans="1:12" ht="27.75" x14ac:dyDescent="0.2">
      <c r="A2">
        <v>1</v>
      </c>
      <c r="B2" s="153" t="s">
        <v>342</v>
      </c>
      <c r="C2" s="149">
        <v>44720</v>
      </c>
      <c r="D2" s="149">
        <v>44781</v>
      </c>
      <c r="E2" t="s">
        <v>343</v>
      </c>
      <c r="F2" t="s">
        <v>0</v>
      </c>
      <c r="G2" s="156">
        <v>582502.74</v>
      </c>
      <c r="H2" s="156">
        <v>524243.47</v>
      </c>
      <c r="I2" s="156">
        <f>G2-H2</f>
        <v>58259.270000000019</v>
      </c>
      <c r="J2" t="s">
        <v>344</v>
      </c>
      <c r="K2" s="151">
        <v>1</v>
      </c>
      <c r="L2" s="152" t="s">
        <v>345</v>
      </c>
    </row>
    <row r="3" spans="1:12" ht="41.25" x14ac:dyDescent="0.2">
      <c r="A3">
        <v>2</v>
      </c>
      <c r="B3" s="152" t="s">
        <v>346</v>
      </c>
      <c r="C3" s="149">
        <v>44648</v>
      </c>
      <c r="D3" s="149">
        <v>44755</v>
      </c>
      <c r="E3" t="s">
        <v>347</v>
      </c>
      <c r="F3" t="s">
        <v>0</v>
      </c>
      <c r="G3" s="156">
        <v>363708.58</v>
      </c>
      <c r="H3" s="156">
        <v>324089</v>
      </c>
      <c r="I3" s="156">
        <f t="shared" ref="I3:I27" si="0">G3-H3</f>
        <v>39619.580000000016</v>
      </c>
      <c r="J3" s="152" t="s">
        <v>348</v>
      </c>
      <c r="K3" s="151">
        <v>1</v>
      </c>
      <c r="L3" s="152" t="s">
        <v>345</v>
      </c>
    </row>
    <row r="4" spans="1:12" ht="41.25" x14ac:dyDescent="0.2">
      <c r="A4">
        <v>3</v>
      </c>
      <c r="B4" s="152" t="s">
        <v>349</v>
      </c>
      <c r="C4" s="149">
        <v>44648</v>
      </c>
      <c r="D4" s="149">
        <v>44748</v>
      </c>
      <c r="E4" t="s">
        <v>343</v>
      </c>
      <c r="F4" t="s">
        <v>0</v>
      </c>
      <c r="G4" s="156">
        <v>254363.56</v>
      </c>
      <c r="H4" s="156">
        <v>227932.2</v>
      </c>
      <c r="I4" s="156">
        <f t="shared" si="0"/>
        <v>26431.359999999986</v>
      </c>
      <c r="J4" t="s">
        <v>350</v>
      </c>
      <c r="K4" s="151">
        <v>1</v>
      </c>
      <c r="L4" s="152" t="s">
        <v>345</v>
      </c>
    </row>
    <row r="5" spans="1:12" ht="27.75" x14ac:dyDescent="0.2">
      <c r="A5">
        <v>4</v>
      </c>
      <c r="B5" s="152" t="s">
        <v>351</v>
      </c>
      <c r="C5" s="149">
        <v>44720</v>
      </c>
      <c r="E5" t="s">
        <v>352</v>
      </c>
      <c r="F5" t="s">
        <v>0</v>
      </c>
      <c r="G5" s="156">
        <v>288893</v>
      </c>
      <c r="H5" s="156">
        <v>20000</v>
      </c>
      <c r="I5" s="156">
        <f t="shared" si="0"/>
        <v>268893</v>
      </c>
      <c r="J5" t="s">
        <v>353</v>
      </c>
      <c r="K5" s="151">
        <v>0.65</v>
      </c>
      <c r="L5" t="s">
        <v>354</v>
      </c>
    </row>
    <row r="6" spans="1:12" ht="27.75" x14ac:dyDescent="0.2">
      <c r="A6">
        <v>5</v>
      </c>
      <c r="B6" s="152" t="s">
        <v>355</v>
      </c>
      <c r="C6" s="149">
        <v>44720</v>
      </c>
      <c r="E6" t="s">
        <v>347</v>
      </c>
      <c r="F6" t="s">
        <v>0</v>
      </c>
      <c r="G6" s="156">
        <v>605601.64</v>
      </c>
      <c r="H6" s="156">
        <v>216866.3</v>
      </c>
      <c r="I6" s="156">
        <f t="shared" si="0"/>
        <v>388735.34</v>
      </c>
      <c r="J6" t="s">
        <v>356</v>
      </c>
      <c r="K6" s="151">
        <v>0.95</v>
      </c>
      <c r="L6" t="s">
        <v>354</v>
      </c>
    </row>
    <row r="7" spans="1:12" ht="27.75" x14ac:dyDescent="0.2">
      <c r="A7">
        <v>8</v>
      </c>
      <c r="B7" s="152" t="s">
        <v>357</v>
      </c>
      <c r="C7" s="149">
        <v>42709</v>
      </c>
      <c r="D7" s="149">
        <v>44139</v>
      </c>
      <c r="E7" t="s">
        <v>352</v>
      </c>
      <c r="F7" t="s">
        <v>0</v>
      </c>
      <c r="G7" s="156">
        <v>739114.77</v>
      </c>
      <c r="H7" s="156">
        <v>552073.24</v>
      </c>
      <c r="I7" s="156">
        <f t="shared" si="0"/>
        <v>187041.53000000003</v>
      </c>
      <c r="J7" t="s">
        <v>358</v>
      </c>
      <c r="K7" s="151">
        <v>1</v>
      </c>
      <c r="L7" s="152" t="s">
        <v>345</v>
      </c>
    </row>
    <row r="8" spans="1:12" ht="27.75" x14ac:dyDescent="0.2">
      <c r="A8">
        <v>9</v>
      </c>
      <c r="B8" s="152" t="s">
        <v>359</v>
      </c>
      <c r="C8" s="149">
        <v>44720</v>
      </c>
      <c r="D8" s="149">
        <v>45107</v>
      </c>
      <c r="E8" t="s">
        <v>352</v>
      </c>
      <c r="F8" t="s">
        <v>360</v>
      </c>
      <c r="G8" s="156">
        <v>605601.64</v>
      </c>
      <c r="H8" s="156">
        <v>466853.45</v>
      </c>
      <c r="I8" s="156">
        <f t="shared" si="0"/>
        <v>138748.19</v>
      </c>
      <c r="J8" t="s">
        <v>350</v>
      </c>
      <c r="K8" s="151">
        <v>1</v>
      </c>
      <c r="L8" s="152" t="s">
        <v>345</v>
      </c>
    </row>
    <row r="9" spans="1:12" ht="54.75" x14ac:dyDescent="0.2">
      <c r="A9">
        <v>10</v>
      </c>
      <c r="B9" s="152" t="s">
        <v>361</v>
      </c>
      <c r="C9" s="149">
        <v>44720</v>
      </c>
      <c r="D9" s="149">
        <v>45107</v>
      </c>
      <c r="E9" t="s">
        <v>66</v>
      </c>
      <c r="F9" t="s">
        <v>360</v>
      </c>
      <c r="G9" s="156">
        <v>888042.94</v>
      </c>
      <c r="H9" s="156">
        <v>615038.01</v>
      </c>
      <c r="I9" s="156">
        <f t="shared" si="0"/>
        <v>273004.92999999993</v>
      </c>
      <c r="J9" t="s">
        <v>362</v>
      </c>
      <c r="K9" s="151">
        <v>1</v>
      </c>
      <c r="L9" s="152" t="s">
        <v>345</v>
      </c>
    </row>
    <row r="10" spans="1:12" ht="27.75" x14ac:dyDescent="0.2">
      <c r="A10">
        <v>11</v>
      </c>
      <c r="B10" s="152" t="s">
        <v>363</v>
      </c>
      <c r="C10" s="149">
        <v>44154</v>
      </c>
      <c r="E10" t="s">
        <v>364</v>
      </c>
      <c r="F10" t="s">
        <v>0</v>
      </c>
      <c r="G10" s="156">
        <v>350081.55</v>
      </c>
      <c r="H10" s="156">
        <v>122512.23</v>
      </c>
      <c r="I10" s="156">
        <f t="shared" si="0"/>
        <v>227569.32</v>
      </c>
      <c r="J10" t="s">
        <v>365</v>
      </c>
      <c r="K10" s="151">
        <v>0.7</v>
      </c>
      <c r="L10" t="s">
        <v>354</v>
      </c>
    </row>
    <row r="11" spans="1:12" ht="27.75" x14ac:dyDescent="0.2">
      <c r="A11">
        <v>12</v>
      </c>
      <c r="B11" s="152" t="s">
        <v>366</v>
      </c>
      <c r="C11" s="149">
        <v>43362</v>
      </c>
      <c r="E11" t="s">
        <v>367</v>
      </c>
      <c r="F11" t="s">
        <v>0</v>
      </c>
      <c r="G11" s="156">
        <v>710914</v>
      </c>
      <c r="H11" s="156">
        <v>596272.69999999995</v>
      </c>
      <c r="I11" s="156">
        <f t="shared" si="0"/>
        <v>114641.30000000005</v>
      </c>
      <c r="J11" t="s">
        <v>368</v>
      </c>
      <c r="K11" s="151">
        <v>0.7</v>
      </c>
      <c r="L11" t="s">
        <v>354</v>
      </c>
    </row>
    <row r="12" spans="1:12" ht="27.75" x14ac:dyDescent="0.2">
      <c r="A12">
        <v>13</v>
      </c>
      <c r="B12" s="152" t="s">
        <v>369</v>
      </c>
      <c r="C12" s="149">
        <v>43312</v>
      </c>
      <c r="D12" s="149">
        <v>44975</v>
      </c>
      <c r="E12" t="s">
        <v>352</v>
      </c>
      <c r="F12" t="s">
        <v>0</v>
      </c>
      <c r="G12" s="156">
        <v>486667.96</v>
      </c>
      <c r="H12" s="156">
        <v>423851.2</v>
      </c>
      <c r="I12" s="156">
        <f t="shared" si="0"/>
        <v>62816.760000000009</v>
      </c>
      <c r="J12" t="s">
        <v>370</v>
      </c>
      <c r="K12" s="151">
        <v>1</v>
      </c>
      <c r="L12" s="152" t="s">
        <v>345</v>
      </c>
    </row>
    <row r="13" spans="1:12" ht="27.75" x14ac:dyDescent="0.2">
      <c r="A13">
        <v>14</v>
      </c>
      <c r="B13" s="152" t="s">
        <v>371</v>
      </c>
      <c r="C13" s="149">
        <v>44706</v>
      </c>
      <c r="E13" t="s">
        <v>372</v>
      </c>
      <c r="F13" t="s">
        <v>0</v>
      </c>
      <c r="G13" s="156">
        <v>299037.59999999998</v>
      </c>
      <c r="H13" s="156">
        <v>153939.20000000001</v>
      </c>
      <c r="I13" s="156">
        <f t="shared" si="0"/>
        <v>145098.39999999997</v>
      </c>
      <c r="J13" t="s">
        <v>373</v>
      </c>
      <c r="K13" s="151">
        <v>0.7</v>
      </c>
      <c r="L13" t="s">
        <v>354</v>
      </c>
    </row>
    <row r="14" spans="1:12" ht="27.75" x14ac:dyDescent="0.2">
      <c r="A14">
        <v>15</v>
      </c>
      <c r="B14" s="152" t="s">
        <v>374</v>
      </c>
      <c r="C14" t="s">
        <v>375</v>
      </c>
      <c r="D14" t="s">
        <v>376</v>
      </c>
      <c r="E14" t="s">
        <v>364</v>
      </c>
      <c r="F14" t="s">
        <v>0</v>
      </c>
      <c r="G14" s="156">
        <v>85191</v>
      </c>
      <c r="H14" s="156">
        <v>70000</v>
      </c>
      <c r="I14" s="156">
        <f t="shared" si="0"/>
        <v>15191</v>
      </c>
      <c r="J14" t="s">
        <v>377</v>
      </c>
      <c r="K14" s="151">
        <v>1</v>
      </c>
      <c r="L14" s="152" t="s">
        <v>345</v>
      </c>
    </row>
    <row r="15" spans="1:12" ht="27.75" x14ac:dyDescent="0.2">
      <c r="A15">
        <v>16</v>
      </c>
      <c r="B15" s="152" t="s">
        <v>378</v>
      </c>
      <c r="C15" s="149">
        <v>44526</v>
      </c>
      <c r="E15" t="s">
        <v>343</v>
      </c>
      <c r="F15" t="s">
        <v>0</v>
      </c>
      <c r="G15" s="156">
        <v>184124</v>
      </c>
      <c r="H15" s="156">
        <v>50000</v>
      </c>
      <c r="I15" s="156">
        <f t="shared" si="0"/>
        <v>134124</v>
      </c>
      <c r="J15" t="s">
        <v>379</v>
      </c>
      <c r="K15" s="151">
        <v>0.7</v>
      </c>
      <c r="L15" t="s">
        <v>354</v>
      </c>
    </row>
    <row r="16" spans="1:12" ht="27.75" x14ac:dyDescent="0.2">
      <c r="A16">
        <v>17</v>
      </c>
      <c r="B16" s="152" t="s">
        <v>380</v>
      </c>
      <c r="C16" s="149">
        <v>43658</v>
      </c>
      <c r="E16" t="s">
        <v>381</v>
      </c>
      <c r="F16" t="s">
        <v>0</v>
      </c>
      <c r="G16" s="156">
        <v>159365.79999999999</v>
      </c>
      <c r="H16" s="156">
        <v>90412.02</v>
      </c>
      <c r="I16" s="156">
        <f t="shared" si="0"/>
        <v>68953.779999999984</v>
      </c>
      <c r="J16" t="s">
        <v>382</v>
      </c>
      <c r="K16" s="151">
        <v>0.7</v>
      </c>
      <c r="L16" t="s">
        <v>354</v>
      </c>
    </row>
    <row r="17" spans="1:12" x14ac:dyDescent="0.2">
      <c r="A17">
        <v>18</v>
      </c>
      <c r="B17" s="152" t="s">
        <v>383</v>
      </c>
      <c r="C17" s="149">
        <v>43203</v>
      </c>
      <c r="E17" t="s">
        <v>66</v>
      </c>
      <c r="F17" t="s">
        <v>0</v>
      </c>
      <c r="G17" s="156">
        <v>420324.29</v>
      </c>
      <c r="H17" s="156">
        <v>321389.06</v>
      </c>
      <c r="I17" s="156">
        <f t="shared" si="0"/>
        <v>98935.229999999981</v>
      </c>
      <c r="J17" t="s">
        <v>384</v>
      </c>
      <c r="K17" s="151">
        <v>0.65</v>
      </c>
      <c r="L17" t="s">
        <v>354</v>
      </c>
    </row>
    <row r="18" spans="1:12" ht="27.75" x14ac:dyDescent="0.2">
      <c r="A18">
        <v>19</v>
      </c>
      <c r="B18" s="152" t="s">
        <v>385</v>
      </c>
      <c r="C18" s="149">
        <v>43062</v>
      </c>
      <c r="D18" s="149">
        <v>44552</v>
      </c>
      <c r="E18" t="s">
        <v>352</v>
      </c>
      <c r="F18" t="s">
        <v>0</v>
      </c>
      <c r="G18" s="156">
        <v>497460</v>
      </c>
      <c r="H18" s="156">
        <v>297459.5</v>
      </c>
      <c r="I18" s="156">
        <f t="shared" si="0"/>
        <v>200000.5</v>
      </c>
      <c r="J18" t="s">
        <v>379</v>
      </c>
      <c r="K18" s="151">
        <v>1</v>
      </c>
      <c r="L18" t="s">
        <v>386</v>
      </c>
    </row>
    <row r="19" spans="1:12" x14ac:dyDescent="0.2">
      <c r="A19">
        <v>20</v>
      </c>
      <c r="B19" s="152" t="s">
        <v>387</v>
      </c>
      <c r="C19" t="s">
        <v>388</v>
      </c>
      <c r="E19" t="s">
        <v>352</v>
      </c>
      <c r="F19" t="s">
        <v>0</v>
      </c>
      <c r="G19" s="156">
        <v>193412</v>
      </c>
      <c r="H19" s="156">
        <v>78531</v>
      </c>
      <c r="I19" s="156">
        <f t="shared" si="0"/>
        <v>114881</v>
      </c>
      <c r="J19" t="s">
        <v>389</v>
      </c>
      <c r="K19" s="151">
        <v>0.6</v>
      </c>
      <c r="L19" t="s">
        <v>354</v>
      </c>
    </row>
    <row r="20" spans="1:12" ht="27.75" x14ac:dyDescent="0.2">
      <c r="A20">
        <v>21</v>
      </c>
      <c r="B20" s="152" t="s">
        <v>390</v>
      </c>
      <c r="C20" s="149">
        <v>45090</v>
      </c>
      <c r="E20" t="s">
        <v>347</v>
      </c>
      <c r="F20" t="s">
        <v>0</v>
      </c>
      <c r="G20" s="156">
        <v>1859855.58</v>
      </c>
      <c r="H20" s="157" t="s">
        <v>391</v>
      </c>
      <c r="I20" s="156"/>
      <c r="J20" t="s">
        <v>392</v>
      </c>
      <c r="K20" s="151">
        <v>0.3</v>
      </c>
    </row>
    <row r="21" spans="1:12" ht="27.75" x14ac:dyDescent="0.2">
      <c r="A21">
        <v>21</v>
      </c>
      <c r="B21" s="152" t="s">
        <v>393</v>
      </c>
      <c r="C21" s="149">
        <v>45090</v>
      </c>
      <c r="E21" t="s">
        <v>352</v>
      </c>
      <c r="F21" t="s">
        <v>0</v>
      </c>
      <c r="G21" s="156">
        <v>550000</v>
      </c>
      <c r="H21" s="157" t="s">
        <v>391</v>
      </c>
      <c r="I21" s="156"/>
      <c r="J21" s="152" t="s">
        <v>394</v>
      </c>
      <c r="L21" t="s">
        <v>354</v>
      </c>
    </row>
    <row r="22" spans="1:12" x14ac:dyDescent="0.2">
      <c r="A22">
        <v>22</v>
      </c>
      <c r="B22" s="152" t="s">
        <v>395</v>
      </c>
      <c r="C22" s="149">
        <v>44837</v>
      </c>
      <c r="E22" t="s">
        <v>372</v>
      </c>
      <c r="F22" t="s">
        <v>0</v>
      </c>
      <c r="G22" s="156">
        <v>60000</v>
      </c>
      <c r="H22" s="156">
        <v>30000</v>
      </c>
      <c r="I22" s="156">
        <f t="shared" si="0"/>
        <v>30000</v>
      </c>
      <c r="J22" t="s">
        <v>396</v>
      </c>
      <c r="K22" s="151">
        <v>1</v>
      </c>
      <c r="L22" t="s">
        <v>397</v>
      </c>
    </row>
    <row r="23" spans="1:12" ht="27.75" x14ac:dyDescent="0.2">
      <c r="A23">
        <v>23</v>
      </c>
      <c r="B23" s="153" t="s">
        <v>398</v>
      </c>
      <c r="C23" s="149">
        <v>42950</v>
      </c>
      <c r="D23" s="149">
        <v>43713</v>
      </c>
      <c r="E23" t="s">
        <v>399</v>
      </c>
      <c r="F23" t="s">
        <v>0</v>
      </c>
      <c r="G23" s="156">
        <v>140121.82999999999</v>
      </c>
      <c r="H23" s="156">
        <v>105000</v>
      </c>
      <c r="I23" s="156">
        <f t="shared" si="0"/>
        <v>35121.829999999987</v>
      </c>
      <c r="J23" t="s">
        <v>400</v>
      </c>
      <c r="K23" s="151">
        <v>1</v>
      </c>
      <c r="L23" s="152" t="s">
        <v>345</v>
      </c>
    </row>
    <row r="24" spans="1:12" ht="27.75" x14ac:dyDescent="0.2">
      <c r="A24">
        <v>24</v>
      </c>
      <c r="B24" s="152" t="s">
        <v>401</v>
      </c>
      <c r="C24" s="149">
        <v>43270</v>
      </c>
      <c r="D24" s="149">
        <v>44124</v>
      </c>
      <c r="E24" t="s">
        <v>364</v>
      </c>
      <c r="F24" t="s">
        <v>119</v>
      </c>
      <c r="G24" s="156">
        <v>444465.6</v>
      </c>
      <c r="H24" s="156">
        <v>394965.44</v>
      </c>
      <c r="I24" s="156">
        <f t="shared" si="0"/>
        <v>49500.159999999974</v>
      </c>
      <c r="J24" t="s">
        <v>365</v>
      </c>
      <c r="K24" s="151">
        <v>1</v>
      </c>
      <c r="L24" s="152" t="s">
        <v>345</v>
      </c>
    </row>
    <row r="25" spans="1:12" ht="27.75" x14ac:dyDescent="0.2">
      <c r="A25">
        <v>26</v>
      </c>
      <c r="B25" s="152" t="s">
        <v>402</v>
      </c>
      <c r="C25" s="149">
        <v>43806</v>
      </c>
      <c r="D25" s="149">
        <v>44124</v>
      </c>
      <c r="E25" t="s">
        <v>352</v>
      </c>
      <c r="F25" t="s">
        <v>0</v>
      </c>
      <c r="G25" s="156">
        <v>434527.8</v>
      </c>
      <c r="H25" s="156">
        <v>377472</v>
      </c>
      <c r="I25" s="156">
        <f t="shared" si="0"/>
        <v>57055.799999999988</v>
      </c>
      <c r="J25" t="s">
        <v>403</v>
      </c>
      <c r="K25" s="151">
        <v>1</v>
      </c>
      <c r="L25" s="152" t="s">
        <v>345</v>
      </c>
    </row>
    <row r="26" spans="1:12" s="152" customFormat="1" ht="27.75" x14ac:dyDescent="0.2">
      <c r="A26" s="152">
        <v>27</v>
      </c>
      <c r="B26" s="152" t="s">
        <v>404</v>
      </c>
      <c r="C26" s="154">
        <v>43409</v>
      </c>
      <c r="D26" s="154">
        <v>43971</v>
      </c>
      <c r="E26" s="152" t="s">
        <v>352</v>
      </c>
      <c r="F26" s="152" t="s">
        <v>0</v>
      </c>
      <c r="G26" s="158">
        <v>332663.2</v>
      </c>
      <c r="H26" s="158">
        <v>260000</v>
      </c>
      <c r="I26" s="158">
        <f t="shared" si="0"/>
        <v>72663.200000000012</v>
      </c>
      <c r="J26" s="152" t="s">
        <v>403</v>
      </c>
      <c r="K26" s="155">
        <v>1</v>
      </c>
      <c r="L26" s="152" t="s">
        <v>345</v>
      </c>
    </row>
    <row r="27" spans="1:12" ht="27.75" x14ac:dyDescent="0.2">
      <c r="A27">
        <v>28</v>
      </c>
      <c r="B27" s="153" t="s">
        <v>405</v>
      </c>
      <c r="C27" s="149">
        <v>43664</v>
      </c>
      <c r="D27" s="149">
        <v>44218</v>
      </c>
      <c r="E27" t="s">
        <v>66</v>
      </c>
      <c r="F27" t="s">
        <v>0</v>
      </c>
      <c r="G27" s="156">
        <v>451246.4</v>
      </c>
      <c r="H27" s="156">
        <v>392686.96</v>
      </c>
      <c r="I27" s="156">
        <f t="shared" si="0"/>
        <v>58559.44</v>
      </c>
      <c r="J27" s="152" t="s">
        <v>406</v>
      </c>
      <c r="K27" s="151">
        <v>1</v>
      </c>
      <c r="L27" s="152" t="s">
        <v>345</v>
      </c>
    </row>
    <row r="28" spans="1:12" ht="27.75" x14ac:dyDescent="0.2">
      <c r="A28">
        <v>37</v>
      </c>
      <c r="B28" s="152" t="s">
        <v>408</v>
      </c>
      <c r="C28" s="149">
        <v>44682</v>
      </c>
      <c r="E28" t="s">
        <v>409</v>
      </c>
      <c r="F28" t="s">
        <v>410</v>
      </c>
      <c r="G28" s="156">
        <v>194360</v>
      </c>
      <c r="H28" s="156">
        <v>50000</v>
      </c>
      <c r="I28" s="156">
        <f>G28-H28</f>
        <v>144360</v>
      </c>
      <c r="J28" t="s">
        <v>407</v>
      </c>
      <c r="K28" s="151">
        <v>0.6</v>
      </c>
      <c r="L28" t="s">
        <v>354</v>
      </c>
    </row>
    <row r="29" spans="1:12" x14ac:dyDescent="0.2">
      <c r="B29" s="152" t="s">
        <v>290</v>
      </c>
      <c r="C29" s="149"/>
      <c r="G29" s="159">
        <f>SUM(G2:G28)</f>
        <v>12181647.479999999</v>
      </c>
      <c r="H29" s="159">
        <f>SUM(H2:H28)</f>
        <v>6761586.9799999995</v>
      </c>
      <c r="I29" s="159">
        <f>SUM(I2:I28)</f>
        <v>3010204.92</v>
      </c>
      <c r="K29" s="151"/>
    </row>
    <row r="30" spans="1:12" x14ac:dyDescent="0.2">
      <c r="K30" s="151"/>
    </row>
    <row r="31" spans="1:12" x14ac:dyDescent="0.2">
      <c r="K31" s="151"/>
    </row>
    <row r="32" spans="1:12" x14ac:dyDescent="0.2">
      <c r="C32" s="149"/>
      <c r="G32" s="150"/>
      <c r="K32" s="151"/>
    </row>
    <row r="33" spans="3:11" x14ac:dyDescent="0.2">
      <c r="K33" s="151"/>
    </row>
    <row r="34" spans="3:11" x14ac:dyDescent="0.2">
      <c r="K34" s="151"/>
    </row>
    <row r="35" spans="3:11" x14ac:dyDescent="0.2">
      <c r="C35" s="149"/>
      <c r="G35" s="150"/>
      <c r="K35" s="151"/>
    </row>
    <row r="36" spans="3:11" x14ac:dyDescent="0.2">
      <c r="K36" s="151"/>
    </row>
    <row r="37" spans="3:11" x14ac:dyDescent="0.2">
      <c r="K37" s="151"/>
    </row>
    <row r="38" spans="3:11" x14ac:dyDescent="0.2">
      <c r="C38" s="149"/>
      <c r="G38" s="150"/>
      <c r="K38" s="151"/>
    </row>
    <row r="39" spans="3:11" x14ac:dyDescent="0.2">
      <c r="K39" s="151"/>
    </row>
    <row r="40" spans="3:11" x14ac:dyDescent="0.2">
      <c r="K40" s="151"/>
    </row>
    <row r="41" spans="3:11" x14ac:dyDescent="0.2">
      <c r="C41" s="149"/>
      <c r="G41" s="150"/>
      <c r="K41" s="151"/>
    </row>
    <row r="43" spans="3:11" x14ac:dyDescent="0.2">
      <c r="C43" s="149"/>
      <c r="G43" s="150"/>
      <c r="K43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Expenditure</vt:lpstr>
      <vt:lpstr>2024 EXPENDITURE</vt:lpstr>
      <vt:lpstr> 2024 REVENUE</vt:lpstr>
      <vt:lpstr>EXP. BREAK DOWN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2166-01-01T01:45:05Z</cp:lastPrinted>
  <dcterms:created xsi:type="dcterms:W3CDTF">2023-09-04T15:16:02Z</dcterms:created>
  <dcterms:modified xsi:type="dcterms:W3CDTF">2166-01-01T00:21:10Z</dcterms:modified>
</cp:coreProperties>
</file>